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silnicelk-my.sharepoint.com/personal/monika_poslova_silnicelk_cz/Documents/Documents/_VEŘEJNÉ ZAKÁZKY/Z24057_Vrata Sosnová/ZD_final_250801/"/>
    </mc:Choice>
  </mc:AlternateContent>
  <xr:revisionPtr revIDLastSave="128" documentId="13_ncr:1_{612CD5D6-5DBF-463B-8C21-8BDE4981D379}" xr6:coauthVersionLast="47" xr6:coauthVersionMax="47" xr10:uidLastSave="{F47DAE0D-DABD-4BD9-92D0-AAC754741C7C}"/>
  <bookViews>
    <workbookView xWindow="-120" yWindow="-120" windowWidth="29040" windowHeight="15720" xr2:uid="{00000000-000D-0000-FFFF-FFFF00000000}"/>
  </bookViews>
  <sheets>
    <sheet name="Soupis prací" sheetId="2" r:id="rId1"/>
    <sheet name="Rekapitulace stavby" sheetId="1" r:id="rId2"/>
  </sheets>
  <definedNames>
    <definedName name="_xlnm._FilterDatabase" localSheetId="0" hidden="1">'Soupis prací'!$C$123:$K$170</definedName>
    <definedName name="_xlnm.Print_Titles" localSheetId="1">'Rekapitulace stavby'!$92:$92</definedName>
    <definedName name="_xlnm.Print_Titles" localSheetId="0">'Soupis prací'!$123:$123</definedName>
    <definedName name="_xlnm.Print_Area" localSheetId="1">'Rekapitulace stavby'!$D$4:$AO$76,'Rekapitulace stavby'!$C$82:$AQ$96</definedName>
    <definedName name="_xlnm.Print_Area" localSheetId="0">'Soupis prací'!$C$4:$J$76,'Soupis prací'!$C$82:$J$107,'Soupis prací'!$C$113:$J$170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0" i="2" l="1"/>
  <c r="J168" i="2"/>
  <c r="J163" i="2"/>
  <c r="J164" i="2"/>
  <c r="J165" i="2"/>
  <c r="J162" i="2"/>
  <c r="J159" i="2"/>
  <c r="J157" i="2"/>
  <c r="J156" i="2"/>
  <c r="J154" i="2"/>
  <c r="J153" i="2"/>
  <c r="J150" i="2"/>
  <c r="J148" i="2"/>
  <c r="J144" i="2"/>
  <c r="J142" i="2"/>
  <c r="J141" i="2"/>
  <c r="J139" i="2"/>
  <c r="J138" i="2"/>
  <c r="J134" i="2"/>
  <c r="J135" i="2"/>
  <c r="J133" i="2"/>
  <c r="J130" i="2"/>
  <c r="J127" i="2"/>
  <c r="J95" i="1" l="1"/>
  <c r="K13" i="1"/>
  <c r="AN10" i="1"/>
  <c r="K10" i="1"/>
  <c r="F120" i="2"/>
  <c r="F121" i="2"/>
  <c r="J35" i="2" l="1"/>
  <c r="J34" i="2"/>
  <c r="AY95" i="1"/>
  <c r="J33" i="2"/>
  <c r="AX95" i="1" s="1"/>
  <c r="BI170" i="2"/>
  <c r="BH170" i="2"/>
  <c r="BG170" i="2"/>
  <c r="BF170" i="2"/>
  <c r="T170" i="2"/>
  <c r="T169" i="2"/>
  <c r="R170" i="2"/>
  <c r="R169" i="2"/>
  <c r="P170" i="2"/>
  <c r="P169" i="2"/>
  <c r="BI168" i="2"/>
  <c r="BH168" i="2"/>
  <c r="BG168" i="2"/>
  <c r="BF168" i="2"/>
  <c r="T168" i="2"/>
  <c r="T167" i="2"/>
  <c r="T166" i="2" s="1"/>
  <c r="R168" i="2"/>
  <c r="R167" i="2" s="1"/>
  <c r="R166" i="2" s="1"/>
  <c r="P168" i="2"/>
  <c r="P167" i="2" s="1"/>
  <c r="P166" i="2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/>
  <c r="R159" i="2"/>
  <c r="R158" i="2"/>
  <c r="P159" i="2"/>
  <c r="P158" i="2" s="1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T129" i="2"/>
  <c r="R130" i="2"/>
  <c r="R129" i="2"/>
  <c r="P130" i="2"/>
  <c r="P129" i="2"/>
  <c r="BI127" i="2"/>
  <c r="BH127" i="2"/>
  <c r="BG127" i="2"/>
  <c r="BF127" i="2"/>
  <c r="T127" i="2"/>
  <c r="T126" i="2"/>
  <c r="R127" i="2"/>
  <c r="R126" i="2"/>
  <c r="P127" i="2"/>
  <c r="P126" i="2"/>
  <c r="F118" i="2"/>
  <c r="E116" i="2"/>
  <c r="F87" i="2"/>
  <c r="E85" i="2"/>
  <c r="J22" i="2"/>
  <c r="E22" i="2"/>
  <c r="J121" i="2" s="1"/>
  <c r="J21" i="2"/>
  <c r="J19" i="2"/>
  <c r="E19" i="2"/>
  <c r="J120" i="2" s="1"/>
  <c r="J18" i="2"/>
  <c r="J16" i="2"/>
  <c r="E16" i="2"/>
  <c r="J13" i="2"/>
  <c r="E13" i="2"/>
  <c r="J10" i="2"/>
  <c r="J118" i="2" s="1"/>
  <c r="L90" i="1"/>
  <c r="AM90" i="1"/>
  <c r="AM89" i="1"/>
  <c r="L89" i="1"/>
  <c r="AM87" i="1"/>
  <c r="L87" i="1"/>
  <c r="L85" i="1"/>
  <c r="L84" i="1"/>
  <c r="BK144" i="2"/>
  <c r="BK135" i="2"/>
  <c r="BK130" i="2"/>
  <c r="BK141" i="2"/>
  <c r="BK134" i="2"/>
  <c r="BK163" i="2"/>
  <c r="BK156" i="2"/>
  <c r="BK170" i="2"/>
  <c r="BK168" i="2"/>
  <c r="BK165" i="2"/>
  <c r="BK164" i="2"/>
  <c r="BK157" i="2"/>
  <c r="BK153" i="2"/>
  <c r="BK148" i="2"/>
  <c r="BK133" i="2"/>
  <c r="BK162" i="2"/>
  <c r="BK159" i="2"/>
  <c r="BK154" i="2"/>
  <c r="BK150" i="2"/>
  <c r="BK142" i="2"/>
  <c r="BK138" i="2"/>
  <c r="AS94" i="1"/>
  <c r="BK139" i="2"/>
  <c r="BK127" i="2"/>
  <c r="F34" i="2" l="1"/>
  <c r="BC95" i="1" s="1"/>
  <c r="BC94" i="1" s="1"/>
  <c r="W32" i="1" s="1"/>
  <c r="J32" i="2"/>
  <c r="AW95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P132" i="2"/>
  <c r="P152" i="2"/>
  <c r="R132" i="2"/>
  <c r="BK152" i="2"/>
  <c r="J152" i="2" s="1"/>
  <c r="J100" i="2" s="1"/>
  <c r="R161" i="2"/>
  <c r="R160" i="2" s="1"/>
  <c r="P137" i="2"/>
  <c r="P125" i="2" s="1"/>
  <c r="T152" i="2"/>
  <c r="T137" i="2"/>
  <c r="BK161" i="2"/>
  <c r="J161" i="2"/>
  <c r="J103" i="2" s="1"/>
  <c r="T132" i="2"/>
  <c r="T161" i="2"/>
  <c r="T160" i="2" s="1"/>
  <c r="BK137" i="2"/>
  <c r="R152" i="2"/>
  <c r="BK132" i="2"/>
  <c r="J132" i="2" s="1"/>
  <c r="J98" i="2" s="1"/>
  <c r="R137" i="2"/>
  <c r="P161" i="2"/>
  <c r="P160" i="2" s="1"/>
  <c r="BK129" i="2"/>
  <c r="J129" i="2" s="1"/>
  <c r="J97" i="2" s="1"/>
  <c r="BK158" i="2"/>
  <c r="J158" i="2" s="1"/>
  <c r="J101" i="2" s="1"/>
  <c r="BK126" i="2"/>
  <c r="J126" i="2" s="1"/>
  <c r="J96" i="2" s="1"/>
  <c r="BK169" i="2"/>
  <c r="J106" i="2" s="1"/>
  <c r="BK167" i="2"/>
  <c r="BK166" i="2" s="1"/>
  <c r="J166" i="2" s="1"/>
  <c r="J104" i="2" s="1"/>
  <c r="J87" i="2"/>
  <c r="F89" i="2"/>
  <c r="J89" i="2"/>
  <c r="F90" i="2"/>
  <c r="J90" i="2"/>
  <c r="BE127" i="2"/>
  <c r="BE130" i="2"/>
  <c r="BE133" i="2"/>
  <c r="BE134" i="2"/>
  <c r="BE135" i="2"/>
  <c r="BE138" i="2"/>
  <c r="BE139" i="2"/>
  <c r="BE141" i="2"/>
  <c r="BE142" i="2"/>
  <c r="BE144" i="2"/>
  <c r="BE148" i="2"/>
  <c r="BE150" i="2"/>
  <c r="BE153" i="2"/>
  <c r="BE154" i="2"/>
  <c r="BE156" i="2"/>
  <c r="BE157" i="2"/>
  <c r="BE159" i="2"/>
  <c r="BE162" i="2"/>
  <c r="BE163" i="2"/>
  <c r="BE164" i="2"/>
  <c r="BE165" i="2"/>
  <c r="BE168" i="2"/>
  <c r="BE170" i="2"/>
  <c r="J137" i="2" l="1"/>
  <c r="J99" i="2" s="1"/>
  <c r="R125" i="2"/>
  <c r="R124" i="2" s="1"/>
  <c r="T125" i="2"/>
  <c r="T124" i="2" s="1"/>
  <c r="P124" i="2"/>
  <c r="AU95" i="1" s="1"/>
  <c r="AU94" i="1" s="1"/>
  <c r="BK125" i="2"/>
  <c r="J167" i="2"/>
  <c r="J105" i="2" s="1"/>
  <c r="BK160" i="2"/>
  <c r="J160" i="2" s="1"/>
  <c r="J102" i="2" s="1"/>
  <c r="AY94" i="1"/>
  <c r="J31" i="2"/>
  <c r="AV95" i="1" s="1"/>
  <c r="AT95" i="1" s="1"/>
  <c r="AW94" i="1"/>
  <c r="AK30" i="1" s="1"/>
  <c r="AX94" i="1"/>
  <c r="F31" i="2"/>
  <c r="AZ95" i="1" s="1"/>
  <c r="AZ94" i="1" s="1"/>
  <c r="W29" i="1" s="1"/>
  <c r="BK124" i="2" l="1"/>
  <c r="J124" i="2" s="1"/>
  <c r="J94" i="2" s="1"/>
  <c r="J125" i="2"/>
  <c r="J95" i="2" s="1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<sst xmlns="http://schemas.openxmlformats.org/spreadsheetml/2006/main" count="746" uniqueCount="241">
  <si>
    <t>Export Komplet</t>
  </si>
  <si>
    <t/>
  </si>
  <si>
    <t>2.0</t>
  </si>
  <si>
    <t>False</t>
  </si>
  <si>
    <t>{12318e68-266c-467a-a34d-8b181fae6bc9}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</si>
  <si>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</si>
  <si>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</si>
  <si>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</si>
  <si>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</si>
  <si>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</si>
  <si>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</si>
  <si>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</si>
  <si>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</si>
  <si>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250011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</si>
  <si>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</si>
  <si>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</si>
  <si>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</si>
  <si>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</si>
  <si>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</si>
  <si>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</si>
  <si>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</si>
  <si>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</si>
  <si>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</si>
  <si>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</si>
  <si>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</si>
  <si>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</si>
  <si>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</si>
  <si>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</si>
  <si>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</si>
  <si>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</si>
  <si>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</si>
  <si>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</si>
  <si>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</si>
  <si>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</si>
  <si>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</si>
  <si>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</si>
  <si>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</si>
  <si>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</si>
  <si>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</si>
  <si>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</si>
  <si>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</si>
  <si>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</si>
  <si>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</si>
  <si>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</si>
  <si>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</si>
  <si>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</si>
  <si>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</si>
  <si>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</si>
  <si>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</si>
  <si>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</si>
  <si>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</si>
  <si>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</si>
  <si>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</si>
  <si>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</si>
  <si>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</si>
  <si>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</si>
  <si>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</si>
  <si>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</si>
  <si>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</si>
  <si>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</si>
  <si>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</si>
  <si>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</si>
  <si>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</si>
  <si>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</si>
  <si>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</si>
  <si>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</si>
  <si>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</si>
  <si>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</si>
  <si>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</si>
  <si>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</si>
  <si>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</si>
  <si>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</si>
  <si>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</si>
  <si>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</si>
  <si>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</si>
  <si>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</si>
  <si>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</si>
  <si>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</si>
  <si>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</si>
  <si>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</si>
  <si>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</si>
  <si>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</si>
  <si>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</si>
  <si>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</si>
  <si>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</si>
  <si>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</si>
  <si>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</si>
  <si>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</si>
  <si>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</si>
  <si>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</si>
  <si>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</si>
  <si>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</si>
  <si>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</si>
  <si>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</si>
  <si>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</si>
  <si>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</si>
  <si>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</si>
  <si>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</si>
  <si>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</si>
  <si>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</si>
  <si>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</si>
  <si>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</si>
  <si>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</si>
  <si>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</si>
  <si>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</si>
  <si>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</si>
  <si>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</si>
  <si>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</si>
  <si>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</si>
  <si>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</si>
  <si>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</si>
  <si>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</si>
  <si>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</si>
  <si>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310271061</t>
  </si>
  <si>
    <t>m2</t>
  </si>
  <si>
    <t>4</t>
  </si>
  <si>
    <t>-1630678696</t>
  </si>
  <si>
    <t>VV</t>
  </si>
  <si>
    <t>75,9*1,1 'Přepočtené koeficientem množství</t>
  </si>
  <si>
    <t>5</t>
  </si>
  <si>
    <t>Komunikace pozemní</t>
  </si>
  <si>
    <t>581131115</t>
  </si>
  <si>
    <t>Kryt cementobetonový vozovek skupiny CB I tl 200 mm</t>
  </si>
  <si>
    <t>1028583479</t>
  </si>
  <si>
    <t>8*(0,7*3,6)</t>
  </si>
  <si>
    <t>6</t>
  </si>
  <si>
    <t>Úpravy povrchů, podlahy a osazování výplní</t>
  </si>
  <si>
    <t>612142001</t>
  </si>
  <si>
    <t>Pletivo sklovláknité vnitřních stěn vtlačené do tmelu</t>
  </si>
  <si>
    <t>-1616115467</t>
  </si>
  <si>
    <t>612311131</t>
  </si>
  <si>
    <t>Vápenný štuk vnitřních stěn tloušťky do 3 mm</t>
  </si>
  <si>
    <t>-239728719</t>
  </si>
  <si>
    <t>612315302</t>
  </si>
  <si>
    <t>Vápenná štuková omítka ostění nebo nadpraží</t>
  </si>
  <si>
    <t>-1886579935</t>
  </si>
  <si>
    <t>10*7</t>
  </si>
  <si>
    <t>9</t>
  </si>
  <si>
    <t>Ostatní konstrukce a práce, bourání</t>
  </si>
  <si>
    <t>946111113</t>
  </si>
  <si>
    <t>Montáž pojízdných věží trubkových/dílcových š od 0,6 do 0,9 m dl do 3,2 m v přes 2,5 do 3,5 m</t>
  </si>
  <si>
    <t>kus</t>
  </si>
  <si>
    <t>-807404425</t>
  </si>
  <si>
    <t>7</t>
  </si>
  <si>
    <t>946111213</t>
  </si>
  <si>
    <t>Příplatek k pojízdným věžím š od 0,6 do 0,9 m dl do 3,2 m v přes 2,5 do 3,5 m za každý den použití</t>
  </si>
  <si>
    <t>-2057720082</t>
  </si>
  <si>
    <t>10*30</t>
  </si>
  <si>
    <t>8</t>
  </si>
  <si>
    <t>946111813</t>
  </si>
  <si>
    <t>Demontáž pojízdných věží trubkových/dílcových š od 0,6 do 0,9 m dl do 3,2 m v přes 2,5 do 3,5 m</t>
  </si>
  <si>
    <t>-759677600</t>
  </si>
  <si>
    <t>961044111</t>
  </si>
  <si>
    <t>Bourání základů z betonu prostého</t>
  </si>
  <si>
    <t>m3</t>
  </si>
  <si>
    <t>321099102</t>
  </si>
  <si>
    <t>8*(3,6*0,7*0,2)</t>
  </si>
  <si>
    <t>10</t>
  </si>
  <si>
    <t>962042320</t>
  </si>
  <si>
    <t>Bourání zdiva nadzákladového z betonu prostého do 1 m3</t>
  </si>
  <si>
    <t>1464567258</t>
  </si>
  <si>
    <t>4*(0,55*3,6*0,25)</t>
  </si>
  <si>
    <t>4*(0,25*3,6*2*0,25)</t>
  </si>
  <si>
    <t>Součet</t>
  </si>
  <si>
    <t>11</t>
  </si>
  <si>
    <t>962081141</t>
  </si>
  <si>
    <t>Bourání příček ze skleněných tvárnic tl přes 100 do 150 mm</t>
  </si>
  <si>
    <t>-1559618862</t>
  </si>
  <si>
    <t>10*(3,3*2,3)</t>
  </si>
  <si>
    <t>968072558</t>
  </si>
  <si>
    <t>Vybourání kovových vrat pl do 5 m2</t>
  </si>
  <si>
    <t>118962095</t>
  </si>
  <si>
    <t>8*(3,6*3,6)</t>
  </si>
  <si>
    <t>997</t>
  </si>
  <si>
    <t>Doprava suti a vybouraných hmot</t>
  </si>
  <si>
    <t>13</t>
  </si>
  <si>
    <t>997002511</t>
  </si>
  <si>
    <t>Vodorovné přemístění suti a vybouraných hmot bez naložení ale se složením a urovnáním do 1 km</t>
  </si>
  <si>
    <t>t</t>
  </si>
  <si>
    <t>1495593267</t>
  </si>
  <si>
    <t>14</t>
  </si>
  <si>
    <t>997002519</t>
  </si>
  <si>
    <t>Příplatek ZKD 1 km přemístění suti a vybouraných hmot</t>
  </si>
  <si>
    <t>-1453760023</t>
  </si>
  <si>
    <t>33,986*30 'Přepočtené koeficientem množství</t>
  </si>
  <si>
    <t>15</t>
  </si>
  <si>
    <t>997002611</t>
  </si>
  <si>
    <t>Nakládání suti a vybouraných hmot</t>
  </si>
  <si>
    <t>2042403977</t>
  </si>
  <si>
    <t>16</t>
  </si>
  <si>
    <t>997013631</t>
  </si>
  <si>
    <t>Poplatek za uložení na skládce (skládkovné) stavebního odpadu směsného kód odpadu 17 09 04</t>
  </si>
  <si>
    <t>1623394656</t>
  </si>
  <si>
    <t>998</t>
  </si>
  <si>
    <t>Přesun hmot</t>
  </si>
  <si>
    <t>17</t>
  </si>
  <si>
    <t>998011009</t>
  </si>
  <si>
    <t>Přesun hmot pro budovy zděné s omezením mechanizace pro budovy v přes 6 do 12 m</t>
  </si>
  <si>
    <t>2113733641</t>
  </si>
  <si>
    <t>PSV</t>
  </si>
  <si>
    <t>Práce a dodávky PSV</t>
  </si>
  <si>
    <t>767</t>
  </si>
  <si>
    <t>Konstrukce zámečnické</t>
  </si>
  <si>
    <t>18</t>
  </si>
  <si>
    <t>767651113</t>
  </si>
  <si>
    <t>-1626190726</t>
  </si>
  <si>
    <t>19</t>
  </si>
  <si>
    <t>M</t>
  </si>
  <si>
    <t>mat001</t>
  </si>
  <si>
    <t>32</t>
  </si>
  <si>
    <t>-502483872</t>
  </si>
  <si>
    <t>20</t>
  </si>
  <si>
    <t>mat002</t>
  </si>
  <si>
    <t>149889268</t>
  </si>
  <si>
    <t>mat003</t>
  </si>
  <si>
    <t>-1681085211</t>
  </si>
  <si>
    <t>VRN</t>
  </si>
  <si>
    <t>Vedlejší rozpočtové náklady</t>
  </si>
  <si>
    <t>VRN6</t>
  </si>
  <si>
    <t>Územní vlivy</t>
  </si>
  <si>
    <t>22</t>
  </si>
  <si>
    <t>062002000</t>
  </si>
  <si>
    <t>Zařízení staveniště</t>
  </si>
  <si>
    <t>kpl</t>
  </si>
  <si>
    <t>1024</t>
  </si>
  <si>
    <t>-2041599134</t>
  </si>
  <si>
    <t>VRN7</t>
  </si>
  <si>
    <t>Provozní vlivy</t>
  </si>
  <si>
    <t>23</t>
  </si>
  <si>
    <t>071002000</t>
  </si>
  <si>
    <t>Úklid a mimostaveništní doprava materiálu</t>
  </si>
  <si>
    <t>485379055</t>
  </si>
  <si>
    <t>Montáž vrat garážových sekčních zajížděcích pod strop pl přes 9 do 16 m2</t>
  </si>
  <si>
    <t>Dvoustěnová ocelová, izolovaná, lamelová vrata o rozměru min. 4,00x4,00m. Na příloze označeno č.3,4,5,6.</t>
  </si>
  <si>
    <t>Dvoustěnová ocelová, izolovaná, lamelová vrata o rozměru min. 3,60x3,62m z čehož 2Ks vrata se zabudovanými evakuačními dveřmi s pevným oknem a panikovou kličkou. Na příloze označeno pod č.2,7,8.</t>
  </si>
  <si>
    <t>Dvoustěnová ocelová, izolovaná, lamelová vrata o rozměru min. 3,60x3,25 se zabudovanými evakuačními dveřmi s pevným oknem a panikovou kličkou. Na příloze označeno č.1.</t>
  </si>
  <si>
    <t>Zazdívka otvorů, po demontovaném prosklení, ve zdivu nadzákladovém pl přes 1 do 4 m2 pórobetonovými tvárnicemi do P2 na tenkovrstvou maltu tl 250 mm</t>
  </si>
  <si>
    <t>Silnice LK a.s.</t>
  </si>
  <si>
    <t>Výměna a rozšíření vrat dílny Sosnová</t>
  </si>
  <si>
    <t>Sosnová na adrese Sosnová 230, 470 50 Česká Lípa</t>
  </si>
  <si>
    <t>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</si>
</sst>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charset val="238"/>
    </font>
    <font>
      <sz val="10"/>
      <name val="Arial CE"/>
      <family val="2"/>
    </font>
    <font>
      <b/>
      <sz val="10"/>
      <name val="Arial CE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31" fillId="5" borderId="22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horizontal="left"/>
    </xf>
    <xf numFmtId="0" fontId="35" fillId="0" borderId="0" xfId="0" applyFont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4" fillId="0" borderId="0" xfId="0" applyFont="1" applyAlignment="1">
      <alignment horizontal="left" vertical="center"/>
    </xf>
    <xf numFmtId="4" fontId="4" fillId="0" borderId="23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6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36" fillId="0" borderId="0" xfId="0" applyFont="1"/>
    <xf numFmtId="0" fontId="36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top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1"/>
  <sheetViews>
    <sheetView showGridLines="0" tabSelected="1" workbookViewId="0">
      <selection activeCell="AA12" sqref="AA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 t="s">
        <v>5</v>
      </c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8" t="s">
        <v>4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75</v>
      </c>
    </row>
    <row r="4" spans="2:46" ht="24.95" customHeight="1">
      <c r="B4" s="11"/>
      <c r="D4" s="12" t="s">
        <v>76</v>
      </c>
      <c r="L4" s="11"/>
      <c r="M4" s="74" t="s">
        <v>10</v>
      </c>
      <c r="AT4" s="8" t="s">
        <v>3</v>
      </c>
    </row>
    <row r="5" spans="2:46" ht="6.95" customHeight="1">
      <c r="B5" s="11"/>
      <c r="L5" s="11"/>
    </row>
    <row r="6" spans="2:46" s="1" customFormat="1" ht="12" customHeight="1">
      <c r="B6" s="19"/>
      <c r="D6" s="17" t="s">
        <v>14</v>
      </c>
      <c r="L6" s="19"/>
    </row>
    <row r="7" spans="2:46" s="1" customFormat="1" ht="16.5" customHeight="1">
      <c r="B7" s="19"/>
      <c r="E7" s="173" t="s">
        <v>238</v>
      </c>
      <c r="F7" s="174"/>
      <c r="G7" s="174"/>
      <c r="H7" s="174"/>
      <c r="L7" s="19"/>
    </row>
    <row r="8" spans="2:46" s="1" customFormat="1">
      <c r="B8" s="19"/>
      <c r="L8" s="19"/>
    </row>
    <row r="9" spans="2:46" s="1" customFormat="1" ht="12" customHeight="1">
      <c r="B9" s="19"/>
      <c r="D9" s="17" t="s">
        <v>15</v>
      </c>
      <c r="F9" s="15" t="s">
        <v>1</v>
      </c>
      <c r="I9" s="17" t="s">
        <v>16</v>
      </c>
      <c r="J9" s="15" t="s">
        <v>1</v>
      </c>
      <c r="L9" s="19"/>
    </row>
    <row r="10" spans="2:46" s="1" customFormat="1" ht="12" customHeight="1">
      <c r="B10" s="19"/>
      <c r="D10" s="17" t="s">
        <v>17</v>
      </c>
      <c r="F10" s="15" t="s">
        <v>239</v>
      </c>
      <c r="I10" s="17" t="s">
        <v>19</v>
      </c>
      <c r="J10" s="68">
        <f>'Rekapitulace stavby'!AN8</f>
        <v>45859</v>
      </c>
      <c r="L10" s="19"/>
    </row>
    <row r="11" spans="2:46" s="1" customFormat="1" ht="10.9" customHeight="1">
      <c r="B11" s="19"/>
      <c r="L11" s="19"/>
    </row>
    <row r="12" spans="2:46" s="1" customFormat="1" ht="12" customHeight="1">
      <c r="B12" s="19"/>
      <c r="D12" s="17" t="s">
        <v>20</v>
      </c>
      <c r="F12" s="75" t="s">
        <v>237</v>
      </c>
      <c r="I12" s="17" t="s">
        <v>21</v>
      </c>
      <c r="J12" s="76">
        <v>28746503</v>
      </c>
      <c r="L12" s="19"/>
    </row>
    <row r="13" spans="2:46" s="1" customFormat="1" ht="18" customHeight="1">
      <c r="B13" s="19"/>
      <c r="E13" s="15" t="str">
        <f>IF('Rekapitulace stavby'!E11="","",'Rekapitulace stavby'!E11)</f>
        <v xml:space="preserve"> </v>
      </c>
      <c r="F13" s="77"/>
      <c r="I13" s="17" t="s">
        <v>22</v>
      </c>
      <c r="J13" s="15" t="str">
        <f>IF('Rekapitulace stavby'!AN11="","",'Rekapitulace stavby'!AN11)</f>
        <v/>
      </c>
      <c r="L13" s="19"/>
    </row>
    <row r="14" spans="2:46" s="1" customFormat="1" ht="6.95" customHeight="1">
      <c r="B14" s="19"/>
      <c r="F14" s="77"/>
      <c r="J14" s="3"/>
      <c r="L14" s="19"/>
    </row>
    <row r="15" spans="2:46" s="1" customFormat="1" ht="12" customHeight="1">
      <c r="B15" s="19"/>
      <c r="D15" s="17" t="s">
        <v>23</v>
      </c>
      <c r="F15" s="169"/>
      <c r="I15" s="17" t="s">
        <v>21</v>
      </c>
      <c r="J15" s="170"/>
      <c r="L15" s="19"/>
    </row>
    <row r="16" spans="2:46" s="1" customFormat="1" ht="18" customHeight="1">
      <c r="B16" s="19"/>
      <c r="E16" s="177" t="str">
        <f>'Rekapitulace stavby'!E14</f>
        <v xml:space="preserve"> </v>
      </c>
      <c r="F16" s="177"/>
      <c r="G16" s="177"/>
      <c r="H16" s="177"/>
      <c r="I16" s="17" t="s">
        <v>22</v>
      </c>
      <c r="J16" s="15" t="str">
        <f>'Rekapitulace stavby'!AN14</f>
        <v/>
      </c>
      <c r="L16" s="19"/>
    </row>
    <row r="17" spans="2:12" s="1" customFormat="1" ht="6.95" customHeight="1">
      <c r="B17" s="19"/>
      <c r="J17" s="3"/>
      <c r="L17" s="19"/>
    </row>
    <row r="18" spans="2:12" s="1" customFormat="1" ht="12" customHeight="1">
      <c r="B18" s="19"/>
      <c r="D18" s="17" t="s">
        <v>24</v>
      </c>
      <c r="I18" s="17" t="s">
        <v>21</v>
      </c>
      <c r="J18" s="15" t="str">
        <f>IF('Rekapitulace stavby'!AN16="","",'Rekapitulace stavby'!AN16)</f>
        <v/>
      </c>
      <c r="L18" s="19"/>
    </row>
    <row r="19" spans="2:12" s="1" customFormat="1" ht="18" customHeight="1">
      <c r="B19" s="19"/>
      <c r="E19" s="15" t="str">
        <f>IF('Rekapitulace stavby'!E17="","",'Rekapitulace stavby'!E17)</f>
        <v xml:space="preserve"> </v>
      </c>
      <c r="I19" s="17" t="s">
        <v>22</v>
      </c>
      <c r="J19" s="15" t="str">
        <f>IF('Rekapitulace stavby'!AN17="","",'Rekapitulace stavby'!AN17)</f>
        <v/>
      </c>
      <c r="L19" s="19"/>
    </row>
    <row r="20" spans="2:12" s="1" customFormat="1" ht="6.95" customHeight="1">
      <c r="B20" s="19"/>
      <c r="J20" s="3"/>
      <c r="L20" s="19"/>
    </row>
    <row r="21" spans="2:12" s="1" customFormat="1" ht="12" customHeight="1">
      <c r="B21" s="19"/>
      <c r="D21" s="17" t="s">
        <v>26</v>
      </c>
      <c r="I21" s="17" t="s">
        <v>21</v>
      </c>
      <c r="J21" s="15" t="str">
        <f>IF('Rekapitulace stavby'!AN19="","",'Rekapitulace stavby'!AN19)</f>
        <v/>
      </c>
      <c r="L21" s="19"/>
    </row>
    <row r="22" spans="2:12" s="1" customFormat="1" ht="18" customHeight="1">
      <c r="B22" s="19"/>
      <c r="E22" s="15" t="str">
        <f>IF('Rekapitulace stavby'!E20="","",'Rekapitulace stavby'!E20)</f>
        <v xml:space="preserve"> </v>
      </c>
      <c r="I22" s="17" t="s">
        <v>22</v>
      </c>
      <c r="J22" s="15" t="str">
        <f>IF('Rekapitulace stavby'!AN20="","",'Rekapitulace stavby'!AN20)</f>
        <v/>
      </c>
      <c r="L22" s="19"/>
    </row>
    <row r="23" spans="2:12" s="1" customFormat="1" ht="6.95" customHeight="1">
      <c r="B23" s="19"/>
      <c r="L23" s="19"/>
    </row>
    <row r="24" spans="2:12" s="1" customFormat="1" ht="12" customHeight="1">
      <c r="B24" s="19"/>
      <c r="D24" s="17" t="s">
        <v>27</v>
      </c>
      <c r="L24" s="19"/>
    </row>
    <row r="25" spans="2:12" s="79" customFormat="1" ht="16.5" customHeight="1">
      <c r="B25" s="78"/>
      <c r="E25" s="178" t="s">
        <v>1</v>
      </c>
      <c r="F25" s="178"/>
      <c r="G25" s="178"/>
      <c r="H25" s="178"/>
      <c r="L25" s="78"/>
    </row>
    <row r="26" spans="2:12" s="1" customFormat="1" ht="6.95" customHeight="1">
      <c r="B26" s="19"/>
      <c r="L26" s="19"/>
    </row>
    <row r="27" spans="2:12" s="1" customFormat="1" ht="6.95" customHeight="1" thickBot="1">
      <c r="B27" s="19"/>
      <c r="D27" s="38"/>
      <c r="E27" s="38"/>
      <c r="F27" s="38"/>
      <c r="G27" s="38"/>
      <c r="H27" s="38"/>
      <c r="I27" s="38"/>
      <c r="J27" s="38"/>
      <c r="K27" s="38"/>
      <c r="L27" s="19"/>
    </row>
    <row r="28" spans="2:12" s="1" customFormat="1" ht="25.35" customHeight="1" thickBot="1">
      <c r="B28" s="19"/>
      <c r="D28" s="80" t="s">
        <v>240</v>
      </c>
      <c r="J28" s="81">
        <f>ROUND(J124, 2)</f>
        <v>0</v>
      </c>
      <c r="L28" s="19"/>
    </row>
    <row r="29" spans="2:12" s="1" customFormat="1" ht="6.95" customHeight="1">
      <c r="B29" s="19"/>
      <c r="D29" s="38"/>
      <c r="E29" s="38"/>
      <c r="F29" s="38"/>
      <c r="G29" s="38"/>
      <c r="H29" s="38"/>
      <c r="I29" s="38"/>
      <c r="K29" s="38"/>
      <c r="L29" s="19"/>
    </row>
    <row r="30" spans="2:12" s="1" customFormat="1" ht="14.45" customHeight="1">
      <c r="B30" s="19"/>
      <c r="F30" s="71" t="s">
        <v>30</v>
      </c>
      <c r="I30" s="71" t="s">
        <v>29</v>
      </c>
      <c r="J30" s="71" t="s">
        <v>31</v>
      </c>
      <c r="L30" s="19"/>
    </row>
    <row r="31" spans="2:12" s="1" customFormat="1" ht="14.45" customHeight="1">
      <c r="B31" s="19"/>
      <c r="D31" s="69" t="s">
        <v>32</v>
      </c>
      <c r="E31" s="17" t="s">
        <v>33</v>
      </c>
      <c r="F31" s="82">
        <f>ROUND((SUM(BE124:BE170)),  2)</f>
        <v>0</v>
      </c>
      <c r="I31" s="83">
        <v>0.21</v>
      </c>
      <c r="J31" s="82">
        <f>ROUND(((SUM(BE124:BE170))*I31),  2)</f>
        <v>0</v>
      </c>
      <c r="L31" s="19"/>
    </row>
    <row r="32" spans="2:12" s="1" customFormat="1" ht="14.45" customHeight="1">
      <c r="B32" s="19"/>
      <c r="E32" s="17" t="s">
        <v>34</v>
      </c>
      <c r="F32" s="82">
        <f>ROUND((SUM(BF124:BF170)),  2)</f>
        <v>0</v>
      </c>
      <c r="I32" s="83">
        <v>0.12</v>
      </c>
      <c r="J32" s="82">
        <f>ROUND(((SUM(BF124:BF170))*I32),  2)</f>
        <v>0</v>
      </c>
      <c r="L32" s="19"/>
    </row>
    <row r="33" spans="2:12" s="1" customFormat="1" ht="14.45" hidden="1" customHeight="1">
      <c r="B33" s="19"/>
      <c r="E33" s="17" t="s">
        <v>35</v>
      </c>
      <c r="F33" s="82">
        <f>ROUND((SUM(BG124:BG170)),  2)</f>
        <v>0</v>
      </c>
      <c r="I33" s="83">
        <v>0.21</v>
      </c>
      <c r="J33" s="82">
        <f>0</f>
        <v>0</v>
      </c>
      <c r="L33" s="19"/>
    </row>
    <row r="34" spans="2:12" s="1" customFormat="1" ht="14.45" hidden="1" customHeight="1">
      <c r="B34" s="19"/>
      <c r="E34" s="17" t="s">
        <v>36</v>
      </c>
      <c r="F34" s="82">
        <f>ROUND((SUM(BH124:BH170)),  2)</f>
        <v>0</v>
      </c>
      <c r="I34" s="83">
        <v>0.12</v>
      </c>
      <c r="J34" s="82">
        <f>0</f>
        <v>0</v>
      </c>
      <c r="L34" s="19"/>
    </row>
    <row r="35" spans="2:12" s="1" customFormat="1" ht="14.45" hidden="1" customHeight="1">
      <c r="B35" s="19"/>
      <c r="E35" s="17" t="s">
        <v>37</v>
      </c>
      <c r="F35" s="82">
        <f>ROUND((SUM(BI124:BI170)),  2)</f>
        <v>0</v>
      </c>
      <c r="I35" s="83">
        <v>0</v>
      </c>
      <c r="J35" s="82">
        <f>0</f>
        <v>0</v>
      </c>
      <c r="L35" s="19"/>
    </row>
    <row r="36" spans="2:12" s="1" customFormat="1" ht="6.95" customHeight="1">
      <c r="B36" s="19"/>
      <c r="L36" s="19"/>
    </row>
    <row r="37" spans="2:12" s="1" customFormat="1" ht="25.35" customHeight="1">
      <c r="B37" s="19"/>
      <c r="C37" s="84"/>
      <c r="D37" s="85" t="s">
        <v>38</v>
      </c>
      <c r="E37" s="41"/>
      <c r="F37" s="41"/>
      <c r="G37" s="86" t="s">
        <v>39</v>
      </c>
      <c r="H37" s="87" t="s">
        <v>40</v>
      </c>
      <c r="I37" s="41"/>
      <c r="J37" s="88">
        <f>SUM(J28:J35)</f>
        <v>0</v>
      </c>
      <c r="K37" s="89"/>
      <c r="L37" s="19"/>
    </row>
    <row r="38" spans="2:12" s="1" customFormat="1" ht="14.45" customHeight="1">
      <c r="B38" s="19"/>
      <c r="L38" s="19"/>
    </row>
    <row r="39" spans="2:12" ht="14.45" customHeight="1">
      <c r="B39" s="11"/>
      <c r="L39" s="11"/>
    </row>
    <row r="40" spans="2:12" ht="14.45" customHeight="1">
      <c r="B40" s="11"/>
      <c r="L40" s="11"/>
    </row>
    <row r="41" spans="2:12" ht="14.45" customHeight="1">
      <c r="B41" s="11"/>
      <c r="L41" s="11"/>
    </row>
    <row r="42" spans="2:12" ht="14.45" customHeight="1">
      <c r="B42" s="11"/>
      <c r="L42" s="11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19"/>
      <c r="D50" s="27" t="s">
        <v>41</v>
      </c>
      <c r="E50" s="28"/>
      <c r="F50" s="28"/>
      <c r="G50" s="27" t="s">
        <v>42</v>
      </c>
      <c r="H50" s="28"/>
      <c r="I50" s="28"/>
      <c r="J50" s="28"/>
      <c r="K50" s="28"/>
      <c r="L50" s="19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19"/>
      <c r="D61" s="29" t="s">
        <v>43</v>
      </c>
      <c r="E61" s="21"/>
      <c r="F61" s="90" t="s">
        <v>44</v>
      </c>
      <c r="G61" s="29" t="s">
        <v>43</v>
      </c>
      <c r="H61" s="21"/>
      <c r="I61" s="21"/>
      <c r="J61" s="91" t="s">
        <v>44</v>
      </c>
      <c r="K61" s="21"/>
      <c r="L61" s="19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19"/>
      <c r="D65" s="27" t="s">
        <v>45</v>
      </c>
      <c r="E65" s="28"/>
      <c r="F65" s="28"/>
      <c r="G65" s="27" t="s">
        <v>46</v>
      </c>
      <c r="H65" s="28"/>
      <c r="I65" s="28"/>
      <c r="J65" s="28"/>
      <c r="K65" s="28"/>
      <c r="L65" s="19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19"/>
      <c r="D76" s="29" t="s">
        <v>43</v>
      </c>
      <c r="E76" s="21"/>
      <c r="F76" s="90" t="s">
        <v>44</v>
      </c>
      <c r="G76" s="29" t="s">
        <v>43</v>
      </c>
      <c r="H76" s="21"/>
      <c r="I76" s="21"/>
      <c r="J76" s="91" t="s">
        <v>44</v>
      </c>
      <c r="K76" s="21"/>
      <c r="L76" s="19"/>
    </row>
    <row r="77" spans="2:12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19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9"/>
    </row>
    <row r="82" spans="2:47" s="1" customFormat="1" ht="24.95" customHeight="1">
      <c r="B82" s="19"/>
      <c r="C82" s="12" t="s">
        <v>77</v>
      </c>
      <c r="L82" s="19"/>
    </row>
    <row r="83" spans="2:47" s="1" customFormat="1" ht="6.95" customHeight="1">
      <c r="B83" s="19"/>
      <c r="L83" s="19"/>
    </row>
    <row r="84" spans="2:47" s="1" customFormat="1" ht="12" customHeight="1">
      <c r="B84" s="19"/>
      <c r="C84" s="17" t="s">
        <v>14</v>
      </c>
      <c r="L84" s="19"/>
    </row>
    <row r="85" spans="2:47" s="1" customFormat="1" ht="16.5" customHeight="1">
      <c r="B85" s="19"/>
      <c r="E85" s="173" t="str">
        <f>E7</f>
        <v>Výměna a rozšíření vrat dílny Sosnová</v>
      </c>
      <c r="F85" s="174"/>
      <c r="G85" s="174"/>
      <c r="H85" s="174"/>
      <c r="L85" s="19"/>
    </row>
    <row r="86" spans="2:47" s="1" customFormat="1" ht="6.95" customHeight="1">
      <c r="B86" s="19"/>
      <c r="L86" s="19"/>
    </row>
    <row r="87" spans="2:47" s="1" customFormat="1" ht="12" customHeight="1">
      <c r="B87" s="19"/>
      <c r="C87" s="17" t="s">
        <v>17</v>
      </c>
      <c r="F87" s="15" t="str">
        <f>F10</f>
        <v>Sosnová na adrese Sosnová 230, 470 50 Česká Lípa</v>
      </c>
      <c r="I87" s="17" t="s">
        <v>19</v>
      </c>
      <c r="J87" s="68">
        <f>IF(J10="","",J10)</f>
        <v>45859</v>
      </c>
      <c r="L87" s="19"/>
    </row>
    <row r="88" spans="2:47" s="1" customFormat="1" ht="6.95" customHeight="1">
      <c r="B88" s="19"/>
      <c r="L88" s="19"/>
    </row>
    <row r="89" spans="2:47" s="1" customFormat="1" ht="15.2" customHeight="1">
      <c r="B89" s="19"/>
      <c r="C89" s="17" t="s">
        <v>20</v>
      </c>
      <c r="F89" s="15" t="str">
        <f>E13</f>
        <v xml:space="preserve"> </v>
      </c>
      <c r="I89" s="17" t="s">
        <v>24</v>
      </c>
      <c r="J89" s="70" t="str">
        <f>E19</f>
        <v xml:space="preserve"> </v>
      </c>
      <c r="L89" s="19"/>
    </row>
    <row r="90" spans="2:47" s="1" customFormat="1" ht="15.2" customHeight="1">
      <c r="B90" s="19"/>
      <c r="C90" s="17" t="s">
        <v>23</v>
      </c>
      <c r="F90" s="15" t="str">
        <f>IF(E16="","",E16)</f>
        <v xml:space="preserve"> </v>
      </c>
      <c r="I90" s="17" t="s">
        <v>26</v>
      </c>
      <c r="J90" s="70" t="str">
        <f>E22</f>
        <v xml:space="preserve"> </v>
      </c>
      <c r="L90" s="19"/>
    </row>
    <row r="91" spans="2:47" s="1" customFormat="1" ht="10.35" customHeight="1">
      <c r="B91" s="19"/>
      <c r="L91" s="19"/>
    </row>
    <row r="92" spans="2:47" s="1" customFormat="1" ht="29.25" customHeight="1">
      <c r="B92" s="19"/>
      <c r="C92" s="92" t="s">
        <v>78</v>
      </c>
      <c r="D92" s="84"/>
      <c r="E92" s="84"/>
      <c r="F92" s="84"/>
      <c r="G92" s="84"/>
      <c r="H92" s="84"/>
      <c r="I92" s="84"/>
      <c r="J92" s="93" t="s">
        <v>79</v>
      </c>
      <c r="K92" s="84"/>
      <c r="L92" s="19"/>
    </row>
    <row r="93" spans="2:47" s="1" customFormat="1" ht="10.35" customHeight="1">
      <c r="B93" s="19"/>
      <c r="L93" s="19"/>
    </row>
    <row r="94" spans="2:47" s="1" customFormat="1" ht="22.9" customHeight="1">
      <c r="B94" s="19"/>
      <c r="C94" s="94" t="s">
        <v>80</v>
      </c>
      <c r="J94" s="67">
        <f>J124</f>
        <v>0</v>
      </c>
      <c r="L94" s="19"/>
      <c r="AU94" s="8" t="s">
        <v>81</v>
      </c>
    </row>
    <row r="95" spans="2:47" s="96" customFormat="1" ht="24.95" customHeight="1">
      <c r="B95" s="95"/>
      <c r="D95" s="97" t="s">
        <v>82</v>
      </c>
      <c r="E95" s="98"/>
      <c r="F95" s="98"/>
      <c r="G95" s="98"/>
      <c r="H95" s="98"/>
      <c r="I95" s="98"/>
      <c r="J95" s="99">
        <f>J125</f>
        <v>0</v>
      </c>
      <c r="L95" s="95"/>
    </row>
    <row r="96" spans="2:47" s="101" customFormat="1" ht="19.899999999999999" customHeight="1">
      <c r="B96" s="100"/>
      <c r="D96" s="102" t="s">
        <v>83</v>
      </c>
      <c r="E96" s="103"/>
      <c r="F96" s="103"/>
      <c r="G96" s="103"/>
      <c r="H96" s="103"/>
      <c r="I96" s="103"/>
      <c r="J96" s="104">
        <f>J126</f>
        <v>0</v>
      </c>
      <c r="L96" s="100"/>
    </row>
    <row r="97" spans="2:12" s="101" customFormat="1" ht="19.899999999999999" customHeight="1">
      <c r="B97" s="100"/>
      <c r="D97" s="102" t="s">
        <v>84</v>
      </c>
      <c r="E97" s="103"/>
      <c r="F97" s="103"/>
      <c r="G97" s="103"/>
      <c r="H97" s="103"/>
      <c r="I97" s="103"/>
      <c r="J97" s="104">
        <f>J129</f>
        <v>0</v>
      </c>
      <c r="L97" s="100"/>
    </row>
    <row r="98" spans="2:12" s="101" customFormat="1" ht="19.899999999999999" customHeight="1">
      <c r="B98" s="100"/>
      <c r="D98" s="102" t="s">
        <v>85</v>
      </c>
      <c r="E98" s="103"/>
      <c r="F98" s="103"/>
      <c r="G98" s="103"/>
      <c r="H98" s="103"/>
      <c r="I98" s="103"/>
      <c r="J98" s="104">
        <f>J132</f>
        <v>0</v>
      </c>
      <c r="L98" s="100"/>
    </row>
    <row r="99" spans="2:12" s="101" customFormat="1" ht="19.899999999999999" customHeight="1">
      <c r="B99" s="100"/>
      <c r="D99" s="102" t="s">
        <v>86</v>
      </c>
      <c r="E99" s="103"/>
      <c r="F99" s="103"/>
      <c r="G99" s="103"/>
      <c r="H99" s="103"/>
      <c r="I99" s="103"/>
      <c r="J99" s="104">
        <f>J137</f>
        <v>0</v>
      </c>
      <c r="L99" s="100"/>
    </row>
    <row r="100" spans="2:12" s="101" customFormat="1" ht="19.899999999999999" customHeight="1">
      <c r="B100" s="100"/>
      <c r="D100" s="102" t="s">
        <v>87</v>
      </c>
      <c r="E100" s="103"/>
      <c r="F100" s="103"/>
      <c r="G100" s="103"/>
      <c r="H100" s="103"/>
      <c r="I100" s="103"/>
      <c r="J100" s="104">
        <f>J152</f>
        <v>0</v>
      </c>
      <c r="L100" s="100"/>
    </row>
    <row r="101" spans="2:12" s="101" customFormat="1" ht="19.899999999999999" customHeight="1">
      <c r="B101" s="100"/>
      <c r="D101" s="102" t="s">
        <v>88</v>
      </c>
      <c r="E101" s="103"/>
      <c r="F101" s="103"/>
      <c r="G101" s="103"/>
      <c r="H101" s="103"/>
      <c r="I101" s="103"/>
      <c r="J101" s="104">
        <f>J158</f>
        <v>0</v>
      </c>
      <c r="L101" s="100"/>
    </row>
    <row r="102" spans="2:12" s="96" customFormat="1" ht="24.95" customHeight="1">
      <c r="B102" s="95"/>
      <c r="D102" s="97" t="s">
        <v>89</v>
      </c>
      <c r="E102" s="98"/>
      <c r="F102" s="98"/>
      <c r="G102" s="98"/>
      <c r="H102" s="98"/>
      <c r="I102" s="98"/>
      <c r="J102" s="99">
        <f>J160</f>
        <v>0</v>
      </c>
      <c r="L102" s="95"/>
    </row>
    <row r="103" spans="2:12" s="101" customFormat="1" ht="19.899999999999999" customHeight="1">
      <c r="B103" s="100"/>
      <c r="D103" s="102" t="s">
        <v>90</v>
      </c>
      <c r="E103" s="103"/>
      <c r="F103" s="103"/>
      <c r="G103" s="103"/>
      <c r="H103" s="103"/>
      <c r="I103" s="103"/>
      <c r="J103" s="104">
        <f>J161</f>
        <v>0</v>
      </c>
      <c r="L103" s="100"/>
    </row>
    <row r="104" spans="2:12" s="96" customFormat="1" ht="24.95" customHeight="1">
      <c r="B104" s="95"/>
      <c r="D104" s="97" t="s">
        <v>91</v>
      </c>
      <c r="E104" s="98"/>
      <c r="F104" s="98"/>
      <c r="G104" s="98"/>
      <c r="H104" s="98"/>
      <c r="I104" s="98"/>
      <c r="J104" s="99">
        <f>J166</f>
        <v>0</v>
      </c>
      <c r="L104" s="95"/>
    </row>
    <row r="105" spans="2:12" s="101" customFormat="1" ht="19.899999999999999" customHeight="1">
      <c r="B105" s="100"/>
      <c r="D105" s="102" t="s">
        <v>92</v>
      </c>
      <c r="E105" s="103"/>
      <c r="F105" s="103"/>
      <c r="G105" s="103"/>
      <c r="H105" s="103"/>
      <c r="I105" s="103"/>
      <c r="J105" s="104">
        <f>J167</f>
        <v>0</v>
      </c>
      <c r="L105" s="100"/>
    </row>
    <row r="106" spans="2:12" s="101" customFormat="1" ht="19.899999999999999" customHeight="1">
      <c r="B106" s="100"/>
      <c r="D106" s="102" t="s">
        <v>93</v>
      </c>
      <c r="E106" s="103"/>
      <c r="F106" s="103"/>
      <c r="G106" s="103"/>
      <c r="H106" s="103"/>
      <c r="I106" s="103"/>
      <c r="J106" s="104">
        <f>J169</f>
        <v>0</v>
      </c>
      <c r="L106" s="100"/>
    </row>
    <row r="107" spans="2:12" s="1" customFormat="1" ht="21.75" customHeight="1">
      <c r="B107" s="19"/>
      <c r="L107" s="19"/>
    </row>
    <row r="108" spans="2:12" s="1" customFormat="1" ht="6.95" customHeight="1"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19"/>
    </row>
    <row r="112" spans="2:12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19"/>
    </row>
    <row r="113" spans="2:65" s="1" customFormat="1" ht="24.95" customHeight="1">
      <c r="B113" s="19"/>
      <c r="C113" s="12" t="s">
        <v>94</v>
      </c>
      <c r="L113" s="19"/>
    </row>
    <row r="114" spans="2:65" s="1" customFormat="1" ht="6.95" customHeight="1">
      <c r="B114" s="19"/>
      <c r="L114" s="19"/>
    </row>
    <row r="115" spans="2:65" s="1" customFormat="1" ht="12" customHeight="1">
      <c r="B115" s="19"/>
      <c r="C115" s="17" t="s">
        <v>14</v>
      </c>
      <c r="L115" s="19"/>
    </row>
    <row r="116" spans="2:65" s="1" customFormat="1" ht="16.5" customHeight="1">
      <c r="B116" s="19"/>
      <c r="E116" s="173" t="str">
        <f>E7</f>
        <v>Výměna a rozšíření vrat dílny Sosnová</v>
      </c>
      <c r="F116" s="174"/>
      <c r="G116" s="174"/>
      <c r="H116" s="174"/>
      <c r="L116" s="19"/>
    </row>
    <row r="117" spans="2:65" s="1" customFormat="1" ht="6.95" customHeight="1">
      <c r="B117" s="19"/>
      <c r="L117" s="19"/>
    </row>
    <row r="118" spans="2:65" s="1" customFormat="1" ht="12" customHeight="1">
      <c r="B118" s="19"/>
      <c r="C118" s="17" t="s">
        <v>17</v>
      </c>
      <c r="F118" s="15" t="str">
        <f>F10</f>
        <v>Sosnová na adrese Sosnová 230, 470 50 Česká Lípa</v>
      </c>
      <c r="I118" s="17" t="s">
        <v>19</v>
      </c>
      <c r="J118" s="68">
        <f>IF(J10="","",J10)</f>
        <v>45859</v>
      </c>
      <c r="L118" s="19"/>
    </row>
    <row r="119" spans="2:65" s="1" customFormat="1" ht="6.95" customHeight="1">
      <c r="B119" s="19"/>
      <c r="L119" s="19"/>
    </row>
    <row r="120" spans="2:65" s="1" customFormat="1" ht="15.2" customHeight="1">
      <c r="B120" s="19"/>
      <c r="C120" s="17" t="s">
        <v>20</v>
      </c>
      <c r="F120" s="105" t="str">
        <f>F12</f>
        <v>Silnice LK a.s.</v>
      </c>
      <c r="I120" s="17" t="s">
        <v>24</v>
      </c>
      <c r="J120" s="70" t="str">
        <f>E19</f>
        <v xml:space="preserve"> </v>
      </c>
      <c r="L120" s="19"/>
    </row>
    <row r="121" spans="2:65" s="1" customFormat="1" ht="15.2" customHeight="1">
      <c r="B121" s="19"/>
      <c r="C121" s="17" t="s">
        <v>23</v>
      </c>
      <c r="F121" s="15">
        <f>F15</f>
        <v>0</v>
      </c>
      <c r="I121" s="17" t="s">
        <v>26</v>
      </c>
      <c r="J121" s="70" t="str">
        <f>E22</f>
        <v xml:space="preserve"> </v>
      </c>
      <c r="L121" s="19"/>
    </row>
    <row r="122" spans="2:65" s="1" customFormat="1" ht="10.35" customHeight="1">
      <c r="B122" s="19"/>
      <c r="L122" s="19"/>
    </row>
    <row r="123" spans="2:65" s="111" customFormat="1" ht="29.25" customHeight="1">
      <c r="B123" s="106"/>
      <c r="C123" s="107" t="s">
        <v>95</v>
      </c>
      <c r="D123" s="108" t="s">
        <v>53</v>
      </c>
      <c r="E123" s="108" t="s">
        <v>49</v>
      </c>
      <c r="F123" s="108" t="s">
        <v>50</v>
      </c>
      <c r="G123" s="108" t="s">
        <v>96</v>
      </c>
      <c r="H123" s="108" t="s">
        <v>97</v>
      </c>
      <c r="I123" s="108" t="s">
        <v>98</v>
      </c>
      <c r="J123" s="109" t="s">
        <v>79</v>
      </c>
      <c r="K123" s="110" t="s">
        <v>99</v>
      </c>
      <c r="L123" s="106"/>
      <c r="M123" s="43" t="s">
        <v>1</v>
      </c>
      <c r="N123" s="44" t="s">
        <v>32</v>
      </c>
      <c r="O123" s="44" t="s">
        <v>100</v>
      </c>
      <c r="P123" s="44" t="s">
        <v>101</v>
      </c>
      <c r="Q123" s="44" t="s">
        <v>102</v>
      </c>
      <c r="R123" s="44" t="s">
        <v>103</v>
      </c>
      <c r="S123" s="44" t="s">
        <v>104</v>
      </c>
      <c r="T123" s="45" t="s">
        <v>105</v>
      </c>
    </row>
    <row r="124" spans="2:65" s="1" customFormat="1" ht="22.9" customHeight="1">
      <c r="B124" s="19"/>
      <c r="C124" s="48" t="s">
        <v>106</v>
      </c>
      <c r="J124" s="112">
        <f>BK124</f>
        <v>0</v>
      </c>
      <c r="L124" s="19"/>
      <c r="M124" s="46"/>
      <c r="N124" s="38"/>
      <c r="O124" s="38"/>
      <c r="P124" s="113">
        <f>P125+P160+P166</f>
        <v>615.71416999999997</v>
      </c>
      <c r="Q124" s="38"/>
      <c r="R124" s="113">
        <f>R125+R160+R166</f>
        <v>18.006968199999996</v>
      </c>
      <c r="S124" s="38"/>
      <c r="T124" s="114">
        <f>T125+T160+T166</f>
        <v>33.985799999999998</v>
      </c>
      <c r="AT124" s="8" t="s">
        <v>67</v>
      </c>
      <c r="AU124" s="8" t="s">
        <v>81</v>
      </c>
      <c r="BK124" s="115">
        <f>BK125+BK160+BK166</f>
        <v>0</v>
      </c>
    </row>
    <row r="125" spans="2:65" s="117" customFormat="1" ht="25.9" customHeight="1">
      <c r="B125" s="116"/>
      <c r="D125" s="118" t="s">
        <v>67</v>
      </c>
      <c r="E125" s="119" t="s">
        <v>107</v>
      </c>
      <c r="F125" s="119" t="s">
        <v>108</v>
      </c>
      <c r="J125" s="120">
        <f>BK125</f>
        <v>0</v>
      </c>
      <c r="L125" s="116"/>
      <c r="M125" s="121"/>
      <c r="P125" s="122">
        <f>P126+P129+P132+P137+P152+P158</f>
        <v>539.27417000000003</v>
      </c>
      <c r="R125" s="122">
        <f>R126+R129+R132+R137+R152+R158</f>
        <v>18.002248199999997</v>
      </c>
      <c r="T125" s="123">
        <f>T126+T129+T132+T137+T152+T158</f>
        <v>33.985799999999998</v>
      </c>
      <c r="AR125" s="118" t="s">
        <v>73</v>
      </c>
      <c r="AT125" s="124" t="s">
        <v>67</v>
      </c>
      <c r="AU125" s="124" t="s">
        <v>68</v>
      </c>
      <c r="AY125" s="118" t="s">
        <v>109</v>
      </c>
      <c r="BK125" s="125">
        <f>BK126+BK129+BK132+BK137+BK152+BK158</f>
        <v>0</v>
      </c>
    </row>
    <row r="126" spans="2:65" s="117" customFormat="1" ht="22.9" customHeight="1">
      <c r="B126" s="116"/>
      <c r="D126" s="118" t="s">
        <v>67</v>
      </c>
      <c r="E126" s="126" t="s">
        <v>110</v>
      </c>
      <c r="F126" s="126" t="s">
        <v>111</v>
      </c>
      <c r="J126" s="127">
        <f>BK126</f>
        <v>0</v>
      </c>
      <c r="L126" s="116"/>
      <c r="M126" s="121"/>
      <c r="P126" s="122">
        <f>SUM(P127:P128)</f>
        <v>59.778839999999995</v>
      </c>
      <c r="R126" s="122">
        <f>SUM(R127:R128)</f>
        <v>15.011501999999998</v>
      </c>
      <c r="T126" s="123">
        <f>SUM(T127:T128)</f>
        <v>0</v>
      </c>
      <c r="AR126" s="118" t="s">
        <v>73</v>
      </c>
      <c r="AT126" s="124" t="s">
        <v>67</v>
      </c>
      <c r="AU126" s="124" t="s">
        <v>73</v>
      </c>
      <c r="AY126" s="118" t="s">
        <v>109</v>
      </c>
      <c r="BK126" s="125">
        <f>SUM(BK127:BK128)</f>
        <v>0</v>
      </c>
    </row>
    <row r="127" spans="2:65" s="1" customFormat="1" ht="42" customHeight="1">
      <c r="B127" s="19"/>
      <c r="C127" s="128" t="s">
        <v>73</v>
      </c>
      <c r="D127" s="128" t="s">
        <v>112</v>
      </c>
      <c r="E127" s="129" t="s">
        <v>113</v>
      </c>
      <c r="F127" s="130" t="s">
        <v>236</v>
      </c>
      <c r="G127" s="131" t="s">
        <v>114</v>
      </c>
      <c r="H127" s="132">
        <v>83.49</v>
      </c>
      <c r="I127" s="72"/>
      <c r="J127" s="133">
        <f>H127*I127</f>
        <v>0</v>
      </c>
      <c r="K127" s="134"/>
      <c r="L127" s="19"/>
      <c r="M127" s="135" t="s">
        <v>1</v>
      </c>
      <c r="N127" s="136" t="s">
        <v>33</v>
      </c>
      <c r="O127" s="137">
        <v>0.71599999999999997</v>
      </c>
      <c r="P127" s="137">
        <f>O127*H127</f>
        <v>59.778839999999995</v>
      </c>
      <c r="Q127" s="137">
        <v>0.17979999999999999</v>
      </c>
      <c r="R127" s="137">
        <f>Q127*H127</f>
        <v>15.011501999999998</v>
      </c>
      <c r="S127" s="137">
        <v>0</v>
      </c>
      <c r="T127" s="138">
        <f>S127*H127</f>
        <v>0</v>
      </c>
      <c r="AR127" s="139" t="s">
        <v>115</v>
      </c>
      <c r="AT127" s="139" t="s">
        <v>112</v>
      </c>
      <c r="AU127" s="139" t="s">
        <v>75</v>
      </c>
      <c r="AY127" s="8" t="s">
        <v>109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8" t="s">
        <v>73</v>
      </c>
      <c r="BK127" s="140">
        <f>ROUND(I127*H127,2)</f>
        <v>0</v>
      </c>
      <c r="BL127" s="8" t="s">
        <v>115</v>
      </c>
      <c r="BM127" s="139" t="s">
        <v>116</v>
      </c>
    </row>
    <row r="128" spans="2:65" s="142" customFormat="1">
      <c r="B128" s="141"/>
      <c r="D128" s="143" t="s">
        <v>117</v>
      </c>
      <c r="F128" s="144" t="s">
        <v>118</v>
      </c>
      <c r="H128" s="145">
        <v>83.49</v>
      </c>
      <c r="L128" s="141"/>
      <c r="M128" s="146"/>
      <c r="T128" s="147"/>
      <c r="AT128" s="148" t="s">
        <v>117</v>
      </c>
      <c r="AU128" s="148" t="s">
        <v>75</v>
      </c>
      <c r="AV128" s="142" t="s">
        <v>75</v>
      </c>
      <c r="AW128" s="142" t="s">
        <v>3</v>
      </c>
      <c r="AX128" s="142" t="s">
        <v>73</v>
      </c>
      <c r="AY128" s="148" t="s">
        <v>109</v>
      </c>
    </row>
    <row r="129" spans="2:65" s="117" customFormat="1" ht="22.9" customHeight="1">
      <c r="B129" s="116"/>
      <c r="D129" s="118" t="s">
        <v>67</v>
      </c>
      <c r="E129" s="126" t="s">
        <v>119</v>
      </c>
      <c r="F129" s="126" t="s">
        <v>120</v>
      </c>
      <c r="J129" s="127">
        <f>BK129</f>
        <v>0</v>
      </c>
      <c r="L129" s="116"/>
      <c r="M129" s="121"/>
      <c r="P129" s="122">
        <f>SUM(P130:P131)</f>
        <v>8.5679999999999996</v>
      </c>
      <c r="R129" s="122">
        <f>SUM(R130:R131)</f>
        <v>0</v>
      </c>
      <c r="T129" s="123">
        <f>SUM(T130:T131)</f>
        <v>0</v>
      </c>
      <c r="AR129" s="118" t="s">
        <v>73</v>
      </c>
      <c r="AT129" s="124" t="s">
        <v>67</v>
      </c>
      <c r="AU129" s="124" t="s">
        <v>73</v>
      </c>
      <c r="AY129" s="118" t="s">
        <v>109</v>
      </c>
      <c r="BK129" s="125">
        <f>SUM(BK130:BK131)</f>
        <v>0</v>
      </c>
    </row>
    <row r="130" spans="2:65" s="1" customFormat="1" ht="21.75" customHeight="1">
      <c r="B130" s="19"/>
      <c r="C130" s="128" t="s">
        <v>75</v>
      </c>
      <c r="D130" s="128" t="s">
        <v>112</v>
      </c>
      <c r="E130" s="129" t="s">
        <v>121</v>
      </c>
      <c r="F130" s="130" t="s">
        <v>122</v>
      </c>
      <c r="G130" s="131" t="s">
        <v>114</v>
      </c>
      <c r="H130" s="132">
        <v>20.16</v>
      </c>
      <c r="I130" s="72"/>
      <c r="J130" s="133">
        <f>H130*I130</f>
        <v>0</v>
      </c>
      <c r="K130" s="134"/>
      <c r="L130" s="19"/>
      <c r="M130" s="135" t="s">
        <v>1</v>
      </c>
      <c r="N130" s="136" t="s">
        <v>33</v>
      </c>
      <c r="O130" s="137">
        <v>0.42499999999999999</v>
      </c>
      <c r="P130" s="137">
        <f>O130*H130</f>
        <v>8.5679999999999996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115</v>
      </c>
      <c r="AT130" s="139" t="s">
        <v>112</v>
      </c>
      <c r="AU130" s="139" t="s">
        <v>75</v>
      </c>
      <c r="AY130" s="8" t="s">
        <v>109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8" t="s">
        <v>73</v>
      </c>
      <c r="BK130" s="140">
        <f>ROUND(I130*H130,2)</f>
        <v>0</v>
      </c>
      <c r="BL130" s="8" t="s">
        <v>115</v>
      </c>
      <c r="BM130" s="139" t="s">
        <v>123</v>
      </c>
    </row>
    <row r="131" spans="2:65" s="142" customFormat="1">
      <c r="B131" s="141"/>
      <c r="D131" s="143" t="s">
        <v>117</v>
      </c>
      <c r="E131" s="148" t="s">
        <v>1</v>
      </c>
      <c r="F131" s="144" t="s">
        <v>124</v>
      </c>
      <c r="H131" s="145">
        <v>20.16</v>
      </c>
      <c r="L131" s="141"/>
      <c r="M131" s="146"/>
      <c r="T131" s="147"/>
      <c r="AT131" s="148" t="s">
        <v>117</v>
      </c>
      <c r="AU131" s="148" t="s">
        <v>75</v>
      </c>
      <c r="AV131" s="142" t="s">
        <v>75</v>
      </c>
      <c r="AW131" s="142" t="s">
        <v>25</v>
      </c>
      <c r="AX131" s="142" t="s">
        <v>73</v>
      </c>
      <c r="AY131" s="148" t="s">
        <v>109</v>
      </c>
    </row>
    <row r="132" spans="2:65" s="117" customFormat="1" ht="22.9" customHeight="1">
      <c r="B132" s="116"/>
      <c r="D132" s="118" t="s">
        <v>67</v>
      </c>
      <c r="E132" s="126" t="s">
        <v>125</v>
      </c>
      <c r="F132" s="126" t="s">
        <v>126</v>
      </c>
      <c r="J132" s="127">
        <f>BK132</f>
        <v>0</v>
      </c>
      <c r="L132" s="116"/>
      <c r="M132" s="121"/>
      <c r="P132" s="122">
        <f>SUM(P133:P136)</f>
        <v>147.61568</v>
      </c>
      <c r="R132" s="122">
        <f>SUM(R133:R136)</f>
        <v>2.9907462000000002</v>
      </c>
      <c r="T132" s="123">
        <f>SUM(T133:T136)</f>
        <v>0</v>
      </c>
      <c r="AR132" s="118" t="s">
        <v>73</v>
      </c>
      <c r="AT132" s="124" t="s">
        <v>67</v>
      </c>
      <c r="AU132" s="124" t="s">
        <v>73</v>
      </c>
      <c r="AY132" s="118" t="s">
        <v>109</v>
      </c>
      <c r="BK132" s="125">
        <f>SUM(BK133:BK136)</f>
        <v>0</v>
      </c>
    </row>
    <row r="133" spans="2:65" s="1" customFormat="1" ht="21.75" customHeight="1">
      <c r="B133" s="19"/>
      <c r="C133" s="128" t="s">
        <v>110</v>
      </c>
      <c r="D133" s="128" t="s">
        <v>112</v>
      </c>
      <c r="E133" s="129" t="s">
        <v>127</v>
      </c>
      <c r="F133" s="130" t="s">
        <v>128</v>
      </c>
      <c r="G133" s="131" t="s">
        <v>114</v>
      </c>
      <c r="H133" s="132">
        <v>83.49</v>
      </c>
      <c r="I133" s="72"/>
      <c r="J133" s="133">
        <f>H133*I133</f>
        <v>0</v>
      </c>
      <c r="K133" s="134"/>
      <c r="L133" s="19"/>
      <c r="M133" s="135" t="s">
        <v>1</v>
      </c>
      <c r="N133" s="136" t="s">
        <v>33</v>
      </c>
      <c r="O133" s="137">
        <v>0.36</v>
      </c>
      <c r="P133" s="137">
        <f>O133*H133</f>
        <v>30.056399999999996</v>
      </c>
      <c r="Q133" s="137">
        <v>4.3800000000000002E-3</v>
      </c>
      <c r="R133" s="137">
        <f>Q133*H133</f>
        <v>0.36568620000000002</v>
      </c>
      <c r="S133" s="137">
        <v>0</v>
      </c>
      <c r="T133" s="138">
        <f>S133*H133</f>
        <v>0</v>
      </c>
      <c r="AR133" s="139" t="s">
        <v>115</v>
      </c>
      <c r="AT133" s="139" t="s">
        <v>112</v>
      </c>
      <c r="AU133" s="139" t="s">
        <v>75</v>
      </c>
      <c r="AY133" s="8" t="s">
        <v>109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8" t="s">
        <v>73</v>
      </c>
      <c r="BK133" s="140">
        <f>ROUND(I133*H133,2)</f>
        <v>0</v>
      </c>
      <c r="BL133" s="8" t="s">
        <v>115</v>
      </c>
      <c r="BM133" s="139" t="s">
        <v>129</v>
      </c>
    </row>
    <row r="134" spans="2:65" s="1" customFormat="1" ht="16.5" customHeight="1">
      <c r="B134" s="19"/>
      <c r="C134" s="128" t="s">
        <v>115</v>
      </c>
      <c r="D134" s="128" t="s">
        <v>112</v>
      </c>
      <c r="E134" s="129" t="s">
        <v>130</v>
      </c>
      <c r="F134" s="130" t="s">
        <v>131</v>
      </c>
      <c r="G134" s="131" t="s">
        <v>114</v>
      </c>
      <c r="H134" s="132">
        <v>83.49</v>
      </c>
      <c r="I134" s="72"/>
      <c r="J134" s="133">
        <f t="shared" ref="J134:J135" si="0">H134*I134</f>
        <v>0</v>
      </c>
      <c r="K134" s="134"/>
      <c r="L134" s="19"/>
      <c r="M134" s="135" t="s">
        <v>1</v>
      </c>
      <c r="N134" s="136" t="s">
        <v>33</v>
      </c>
      <c r="O134" s="137">
        <v>0.27200000000000002</v>
      </c>
      <c r="P134" s="137">
        <f>O134*H134</f>
        <v>22.70928</v>
      </c>
      <c r="Q134" s="137">
        <v>4.0000000000000001E-3</v>
      </c>
      <c r="R134" s="137">
        <f>Q134*H134</f>
        <v>0.33395999999999998</v>
      </c>
      <c r="S134" s="137">
        <v>0</v>
      </c>
      <c r="T134" s="138">
        <f>S134*H134</f>
        <v>0</v>
      </c>
      <c r="AR134" s="139" t="s">
        <v>115</v>
      </c>
      <c r="AT134" s="139" t="s">
        <v>112</v>
      </c>
      <c r="AU134" s="139" t="s">
        <v>75</v>
      </c>
      <c r="AY134" s="8" t="s">
        <v>109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8" t="s">
        <v>73</v>
      </c>
      <c r="BK134" s="140">
        <f>ROUND(I134*H134,2)</f>
        <v>0</v>
      </c>
      <c r="BL134" s="8" t="s">
        <v>115</v>
      </c>
      <c r="BM134" s="139" t="s">
        <v>132</v>
      </c>
    </row>
    <row r="135" spans="2:65" s="1" customFormat="1" ht="16.5" customHeight="1">
      <c r="B135" s="19"/>
      <c r="C135" s="128" t="s">
        <v>119</v>
      </c>
      <c r="D135" s="128" t="s">
        <v>112</v>
      </c>
      <c r="E135" s="129" t="s">
        <v>133</v>
      </c>
      <c r="F135" s="130" t="s">
        <v>134</v>
      </c>
      <c r="G135" s="131" t="s">
        <v>114</v>
      </c>
      <c r="H135" s="132">
        <v>70</v>
      </c>
      <c r="I135" s="72"/>
      <c r="J135" s="133">
        <f t="shared" si="0"/>
        <v>0</v>
      </c>
      <c r="K135" s="134"/>
      <c r="L135" s="19"/>
      <c r="M135" s="135" t="s">
        <v>1</v>
      </c>
      <c r="N135" s="136" t="s">
        <v>33</v>
      </c>
      <c r="O135" s="137">
        <v>1.355</v>
      </c>
      <c r="P135" s="137">
        <f>O135*H135</f>
        <v>94.85</v>
      </c>
      <c r="Q135" s="137">
        <v>3.2730000000000002E-2</v>
      </c>
      <c r="R135" s="137">
        <f>Q135*H135</f>
        <v>2.2911000000000001</v>
      </c>
      <c r="S135" s="137">
        <v>0</v>
      </c>
      <c r="T135" s="138">
        <f>S135*H135</f>
        <v>0</v>
      </c>
      <c r="AR135" s="139" t="s">
        <v>115</v>
      </c>
      <c r="AT135" s="139" t="s">
        <v>112</v>
      </c>
      <c r="AU135" s="139" t="s">
        <v>75</v>
      </c>
      <c r="AY135" s="8" t="s">
        <v>109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8" t="s">
        <v>73</v>
      </c>
      <c r="BK135" s="140">
        <f>ROUND(I135*H135,2)</f>
        <v>0</v>
      </c>
      <c r="BL135" s="8" t="s">
        <v>115</v>
      </c>
      <c r="BM135" s="139" t="s">
        <v>135</v>
      </c>
    </row>
    <row r="136" spans="2:65" s="142" customFormat="1">
      <c r="B136" s="141"/>
      <c r="D136" s="143" t="s">
        <v>117</v>
      </c>
      <c r="E136" s="148" t="s">
        <v>1</v>
      </c>
      <c r="F136" s="144" t="s">
        <v>136</v>
      </c>
      <c r="H136" s="145">
        <v>70</v>
      </c>
      <c r="L136" s="141"/>
      <c r="M136" s="146"/>
      <c r="T136" s="147"/>
      <c r="AT136" s="148" t="s">
        <v>117</v>
      </c>
      <c r="AU136" s="148" t="s">
        <v>75</v>
      </c>
      <c r="AV136" s="142" t="s">
        <v>75</v>
      </c>
      <c r="AW136" s="142" t="s">
        <v>25</v>
      </c>
      <c r="AX136" s="142" t="s">
        <v>73</v>
      </c>
      <c r="AY136" s="148" t="s">
        <v>109</v>
      </c>
    </row>
    <row r="137" spans="2:65" s="117" customFormat="1" ht="22.9" customHeight="1">
      <c r="B137" s="116"/>
      <c r="D137" s="118" t="s">
        <v>67</v>
      </c>
      <c r="E137" s="126" t="s">
        <v>137</v>
      </c>
      <c r="F137" s="126" t="s">
        <v>138</v>
      </c>
      <c r="J137" s="127">
        <f>BK137</f>
        <v>0</v>
      </c>
      <c r="L137" s="116"/>
      <c r="M137" s="121"/>
      <c r="P137" s="122">
        <f>SUM(P138:P151)</f>
        <v>246.232392</v>
      </c>
      <c r="R137" s="122">
        <f>SUM(R138:R151)</f>
        <v>0</v>
      </c>
      <c r="T137" s="123">
        <f>SUM(T138:T151)</f>
        <v>33.985799999999998</v>
      </c>
      <c r="AR137" s="118" t="s">
        <v>73</v>
      </c>
      <c r="AT137" s="124" t="s">
        <v>67</v>
      </c>
      <c r="AU137" s="124" t="s">
        <v>73</v>
      </c>
      <c r="AY137" s="118" t="s">
        <v>109</v>
      </c>
      <c r="BK137" s="125">
        <f>SUM(BK138:BK151)</f>
        <v>0</v>
      </c>
    </row>
    <row r="138" spans="2:65" s="1" customFormat="1" ht="33" customHeight="1">
      <c r="B138" s="19"/>
      <c r="C138" s="128" t="s">
        <v>125</v>
      </c>
      <c r="D138" s="128" t="s">
        <v>112</v>
      </c>
      <c r="E138" s="129" t="s">
        <v>139</v>
      </c>
      <c r="F138" s="130" t="s">
        <v>140</v>
      </c>
      <c r="G138" s="131" t="s">
        <v>141</v>
      </c>
      <c r="H138" s="132">
        <v>10</v>
      </c>
      <c r="I138" s="72"/>
      <c r="J138" s="133">
        <f>H138*I138</f>
        <v>0</v>
      </c>
      <c r="K138" s="134"/>
      <c r="L138" s="19"/>
      <c r="M138" s="135" t="s">
        <v>1</v>
      </c>
      <c r="N138" s="136" t="s">
        <v>33</v>
      </c>
      <c r="O138" s="137">
        <v>5.0490000000000004</v>
      </c>
      <c r="P138" s="137">
        <f>O138*H138</f>
        <v>50.49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115</v>
      </c>
      <c r="AT138" s="139" t="s">
        <v>112</v>
      </c>
      <c r="AU138" s="139" t="s">
        <v>75</v>
      </c>
      <c r="AY138" s="8" t="s">
        <v>109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8" t="s">
        <v>73</v>
      </c>
      <c r="BK138" s="140">
        <f>ROUND(I138*H138,2)</f>
        <v>0</v>
      </c>
      <c r="BL138" s="8" t="s">
        <v>115</v>
      </c>
      <c r="BM138" s="139" t="s">
        <v>142</v>
      </c>
    </row>
    <row r="139" spans="2:65" s="1" customFormat="1" ht="33" customHeight="1">
      <c r="B139" s="19"/>
      <c r="C139" s="128" t="s">
        <v>143</v>
      </c>
      <c r="D139" s="128" t="s">
        <v>112</v>
      </c>
      <c r="E139" s="129" t="s">
        <v>144</v>
      </c>
      <c r="F139" s="130" t="s">
        <v>145</v>
      </c>
      <c r="G139" s="131" t="s">
        <v>141</v>
      </c>
      <c r="H139" s="132">
        <v>300</v>
      </c>
      <c r="I139" s="72"/>
      <c r="J139" s="133">
        <f>H139*I139</f>
        <v>0</v>
      </c>
      <c r="K139" s="134"/>
      <c r="L139" s="19"/>
      <c r="M139" s="135" t="s">
        <v>1</v>
      </c>
      <c r="N139" s="136" t="s">
        <v>33</v>
      </c>
      <c r="O139" s="137">
        <v>0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115</v>
      </c>
      <c r="AT139" s="139" t="s">
        <v>112</v>
      </c>
      <c r="AU139" s="139" t="s">
        <v>75</v>
      </c>
      <c r="AY139" s="8" t="s">
        <v>109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8" t="s">
        <v>73</v>
      </c>
      <c r="BK139" s="140">
        <f>ROUND(I139*H139,2)</f>
        <v>0</v>
      </c>
      <c r="BL139" s="8" t="s">
        <v>115</v>
      </c>
      <c r="BM139" s="139" t="s">
        <v>146</v>
      </c>
    </row>
    <row r="140" spans="2:65" s="142" customFormat="1">
      <c r="B140" s="141"/>
      <c r="D140" s="143" t="s">
        <v>117</v>
      </c>
      <c r="E140" s="148" t="s">
        <v>1</v>
      </c>
      <c r="F140" s="144" t="s">
        <v>147</v>
      </c>
      <c r="H140" s="145">
        <v>300</v>
      </c>
      <c r="L140" s="141"/>
      <c r="M140" s="146"/>
      <c r="T140" s="147"/>
      <c r="AT140" s="148" t="s">
        <v>117</v>
      </c>
      <c r="AU140" s="148" t="s">
        <v>75</v>
      </c>
      <c r="AV140" s="142" t="s">
        <v>75</v>
      </c>
      <c r="AW140" s="142" t="s">
        <v>25</v>
      </c>
      <c r="AX140" s="142" t="s">
        <v>73</v>
      </c>
      <c r="AY140" s="148" t="s">
        <v>109</v>
      </c>
    </row>
    <row r="141" spans="2:65" s="1" customFormat="1" ht="33" customHeight="1">
      <c r="B141" s="19"/>
      <c r="C141" s="128" t="s">
        <v>148</v>
      </c>
      <c r="D141" s="128" t="s">
        <v>112</v>
      </c>
      <c r="E141" s="129" t="s">
        <v>149</v>
      </c>
      <c r="F141" s="130" t="s">
        <v>150</v>
      </c>
      <c r="G141" s="131" t="s">
        <v>141</v>
      </c>
      <c r="H141" s="132">
        <v>10</v>
      </c>
      <c r="I141" s="72"/>
      <c r="J141" s="133">
        <f>H141*I141</f>
        <v>0</v>
      </c>
      <c r="K141" s="134"/>
      <c r="L141" s="19"/>
      <c r="M141" s="135" t="s">
        <v>1</v>
      </c>
      <c r="N141" s="136" t="s">
        <v>33</v>
      </c>
      <c r="O141" s="137">
        <v>3.0329999999999999</v>
      </c>
      <c r="P141" s="137">
        <f>O141*H141</f>
        <v>30.33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115</v>
      </c>
      <c r="AT141" s="139" t="s">
        <v>112</v>
      </c>
      <c r="AU141" s="139" t="s">
        <v>75</v>
      </c>
      <c r="AY141" s="8" t="s">
        <v>109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8" t="s">
        <v>73</v>
      </c>
      <c r="BK141" s="140">
        <f>ROUND(I141*H141,2)</f>
        <v>0</v>
      </c>
      <c r="BL141" s="8" t="s">
        <v>115</v>
      </c>
      <c r="BM141" s="139" t="s">
        <v>151</v>
      </c>
    </row>
    <row r="142" spans="2:65" s="1" customFormat="1" ht="16.5" customHeight="1">
      <c r="B142" s="19"/>
      <c r="C142" s="128" t="s">
        <v>137</v>
      </c>
      <c r="D142" s="128" t="s">
        <v>112</v>
      </c>
      <c r="E142" s="129" t="s">
        <v>152</v>
      </c>
      <c r="F142" s="130" t="s">
        <v>153</v>
      </c>
      <c r="G142" s="131" t="s">
        <v>154</v>
      </c>
      <c r="H142" s="132">
        <v>4.032</v>
      </c>
      <c r="I142" s="72"/>
      <c r="J142" s="133">
        <f>H142*I142</f>
        <v>0</v>
      </c>
      <c r="K142" s="134"/>
      <c r="L142" s="19"/>
      <c r="M142" s="135" t="s">
        <v>1</v>
      </c>
      <c r="N142" s="136" t="s">
        <v>33</v>
      </c>
      <c r="O142" s="137">
        <v>6.4359999999999999</v>
      </c>
      <c r="P142" s="137">
        <f>O142*H142</f>
        <v>25.949952</v>
      </c>
      <c r="Q142" s="137">
        <v>0</v>
      </c>
      <c r="R142" s="137">
        <f>Q142*H142</f>
        <v>0</v>
      </c>
      <c r="S142" s="137">
        <v>2</v>
      </c>
      <c r="T142" s="138">
        <f>S142*H142</f>
        <v>8.0640000000000001</v>
      </c>
      <c r="AR142" s="139" t="s">
        <v>115</v>
      </c>
      <c r="AT142" s="139" t="s">
        <v>112</v>
      </c>
      <c r="AU142" s="139" t="s">
        <v>75</v>
      </c>
      <c r="AY142" s="8" t="s">
        <v>109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8" t="s">
        <v>73</v>
      </c>
      <c r="BK142" s="140">
        <f>ROUND(I142*H142,2)</f>
        <v>0</v>
      </c>
      <c r="BL142" s="8" t="s">
        <v>115</v>
      </c>
      <c r="BM142" s="139" t="s">
        <v>155</v>
      </c>
    </row>
    <row r="143" spans="2:65" s="142" customFormat="1">
      <c r="B143" s="141"/>
      <c r="D143" s="143" t="s">
        <v>117</v>
      </c>
      <c r="E143" s="148" t="s">
        <v>1</v>
      </c>
      <c r="F143" s="144" t="s">
        <v>156</v>
      </c>
      <c r="H143" s="145">
        <v>4.032</v>
      </c>
      <c r="L143" s="141"/>
      <c r="M143" s="146"/>
      <c r="T143" s="147"/>
      <c r="AT143" s="148" t="s">
        <v>117</v>
      </c>
      <c r="AU143" s="148" t="s">
        <v>75</v>
      </c>
      <c r="AV143" s="142" t="s">
        <v>75</v>
      </c>
      <c r="AW143" s="142" t="s">
        <v>25</v>
      </c>
      <c r="AX143" s="142" t="s">
        <v>73</v>
      </c>
      <c r="AY143" s="148" t="s">
        <v>109</v>
      </c>
    </row>
    <row r="144" spans="2:65" s="1" customFormat="1" ht="24.2" customHeight="1">
      <c r="B144" s="19"/>
      <c r="C144" s="128" t="s">
        <v>157</v>
      </c>
      <c r="D144" s="128" t="s">
        <v>112</v>
      </c>
      <c r="E144" s="129" t="s">
        <v>158</v>
      </c>
      <c r="F144" s="130" t="s">
        <v>159</v>
      </c>
      <c r="G144" s="131" t="s">
        <v>154</v>
      </c>
      <c r="H144" s="132">
        <v>3.78</v>
      </c>
      <c r="I144" s="72"/>
      <c r="J144" s="133">
        <f>H144*I144</f>
        <v>0</v>
      </c>
      <c r="K144" s="134"/>
      <c r="L144" s="19"/>
      <c r="M144" s="135" t="s">
        <v>1</v>
      </c>
      <c r="N144" s="136" t="s">
        <v>33</v>
      </c>
      <c r="O144" s="137">
        <v>9.6170000000000009</v>
      </c>
      <c r="P144" s="137">
        <f>O144*H144</f>
        <v>36.352260000000001</v>
      </c>
      <c r="Q144" s="137">
        <v>0</v>
      </c>
      <c r="R144" s="137">
        <f>Q144*H144</f>
        <v>0</v>
      </c>
      <c r="S144" s="137">
        <v>2.2000000000000002</v>
      </c>
      <c r="T144" s="138">
        <f>S144*H144</f>
        <v>8.3160000000000007</v>
      </c>
      <c r="AR144" s="139" t="s">
        <v>115</v>
      </c>
      <c r="AT144" s="139" t="s">
        <v>112</v>
      </c>
      <c r="AU144" s="139" t="s">
        <v>75</v>
      </c>
      <c r="AY144" s="8" t="s">
        <v>109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8" t="s">
        <v>73</v>
      </c>
      <c r="BK144" s="140">
        <f>ROUND(I144*H144,2)</f>
        <v>0</v>
      </c>
      <c r="BL144" s="8" t="s">
        <v>115</v>
      </c>
      <c r="BM144" s="139" t="s">
        <v>160</v>
      </c>
    </row>
    <row r="145" spans="2:65" s="142" customFormat="1">
      <c r="B145" s="141"/>
      <c r="D145" s="143" t="s">
        <v>117</v>
      </c>
      <c r="E145" s="148" t="s">
        <v>1</v>
      </c>
      <c r="F145" s="144" t="s">
        <v>161</v>
      </c>
      <c r="H145" s="145">
        <v>1.98</v>
      </c>
      <c r="L145" s="141"/>
      <c r="M145" s="146"/>
      <c r="T145" s="147"/>
      <c r="AT145" s="148" t="s">
        <v>117</v>
      </c>
      <c r="AU145" s="148" t="s">
        <v>75</v>
      </c>
      <c r="AV145" s="142" t="s">
        <v>75</v>
      </c>
      <c r="AW145" s="142" t="s">
        <v>25</v>
      </c>
      <c r="AX145" s="142" t="s">
        <v>68</v>
      </c>
      <c r="AY145" s="148" t="s">
        <v>109</v>
      </c>
    </row>
    <row r="146" spans="2:65" s="142" customFormat="1">
      <c r="B146" s="141"/>
      <c r="D146" s="143" t="s">
        <v>117</v>
      </c>
      <c r="E146" s="148" t="s">
        <v>1</v>
      </c>
      <c r="F146" s="144" t="s">
        <v>162</v>
      </c>
      <c r="H146" s="145">
        <v>1.8</v>
      </c>
      <c r="L146" s="141"/>
      <c r="M146" s="146"/>
      <c r="T146" s="147"/>
      <c r="AT146" s="148" t="s">
        <v>117</v>
      </c>
      <c r="AU146" s="148" t="s">
        <v>75</v>
      </c>
      <c r="AV146" s="142" t="s">
        <v>75</v>
      </c>
      <c r="AW146" s="142" t="s">
        <v>25</v>
      </c>
      <c r="AX146" s="142" t="s">
        <v>68</v>
      </c>
      <c r="AY146" s="148" t="s">
        <v>109</v>
      </c>
    </row>
    <row r="147" spans="2:65" s="150" customFormat="1">
      <c r="B147" s="149"/>
      <c r="D147" s="143" t="s">
        <v>117</v>
      </c>
      <c r="E147" s="151" t="s">
        <v>1</v>
      </c>
      <c r="F147" s="152" t="s">
        <v>163</v>
      </c>
      <c r="H147" s="153">
        <v>3.7800000000000002</v>
      </c>
      <c r="L147" s="149"/>
      <c r="M147" s="154"/>
      <c r="T147" s="155"/>
      <c r="AT147" s="151" t="s">
        <v>117</v>
      </c>
      <c r="AU147" s="151" t="s">
        <v>75</v>
      </c>
      <c r="AV147" s="150" t="s">
        <v>115</v>
      </c>
      <c r="AW147" s="150" t="s">
        <v>25</v>
      </c>
      <c r="AX147" s="150" t="s">
        <v>73</v>
      </c>
      <c r="AY147" s="151" t="s">
        <v>109</v>
      </c>
    </row>
    <row r="148" spans="2:65" s="1" customFormat="1" ht="24.2" customHeight="1">
      <c r="B148" s="19"/>
      <c r="C148" s="128" t="s">
        <v>164</v>
      </c>
      <c r="D148" s="128" t="s">
        <v>112</v>
      </c>
      <c r="E148" s="129" t="s">
        <v>165</v>
      </c>
      <c r="F148" s="130" t="s">
        <v>166</v>
      </c>
      <c r="G148" s="131" t="s">
        <v>114</v>
      </c>
      <c r="H148" s="132">
        <v>75.900000000000006</v>
      </c>
      <c r="I148" s="72"/>
      <c r="J148" s="133">
        <f>H148*I148</f>
        <v>0</v>
      </c>
      <c r="K148" s="134"/>
      <c r="L148" s="19"/>
      <c r="M148" s="135" t="s">
        <v>1</v>
      </c>
      <c r="N148" s="136" t="s">
        <v>33</v>
      </c>
      <c r="O148" s="137">
        <v>0.59899999999999998</v>
      </c>
      <c r="P148" s="137">
        <f>O148*H148</f>
        <v>45.464100000000002</v>
      </c>
      <c r="Q148" s="137">
        <v>0</v>
      </c>
      <c r="R148" s="137">
        <f>Q148*H148</f>
        <v>0</v>
      </c>
      <c r="S148" s="137">
        <v>0.15</v>
      </c>
      <c r="T148" s="138">
        <f>S148*H148</f>
        <v>11.385</v>
      </c>
      <c r="AR148" s="139" t="s">
        <v>115</v>
      </c>
      <c r="AT148" s="139" t="s">
        <v>112</v>
      </c>
      <c r="AU148" s="139" t="s">
        <v>75</v>
      </c>
      <c r="AY148" s="8" t="s">
        <v>109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8" t="s">
        <v>73</v>
      </c>
      <c r="BK148" s="140">
        <f>ROUND(I148*H148,2)</f>
        <v>0</v>
      </c>
      <c r="BL148" s="8" t="s">
        <v>115</v>
      </c>
      <c r="BM148" s="139" t="s">
        <v>167</v>
      </c>
    </row>
    <row r="149" spans="2:65" s="142" customFormat="1">
      <c r="B149" s="141"/>
      <c r="D149" s="143" t="s">
        <v>117</v>
      </c>
      <c r="E149" s="148" t="s">
        <v>1</v>
      </c>
      <c r="F149" s="144" t="s">
        <v>168</v>
      </c>
      <c r="H149" s="145">
        <v>75.900000000000006</v>
      </c>
      <c r="L149" s="141"/>
      <c r="M149" s="146"/>
      <c r="T149" s="147"/>
      <c r="AT149" s="148" t="s">
        <v>117</v>
      </c>
      <c r="AU149" s="148" t="s">
        <v>75</v>
      </c>
      <c r="AV149" s="142" t="s">
        <v>75</v>
      </c>
      <c r="AW149" s="142" t="s">
        <v>25</v>
      </c>
      <c r="AX149" s="142" t="s">
        <v>73</v>
      </c>
      <c r="AY149" s="148" t="s">
        <v>109</v>
      </c>
    </row>
    <row r="150" spans="2:65" s="1" customFormat="1" ht="16.5" customHeight="1">
      <c r="B150" s="19"/>
      <c r="C150" s="128" t="s">
        <v>8</v>
      </c>
      <c r="D150" s="128" t="s">
        <v>112</v>
      </c>
      <c r="E150" s="129" t="s">
        <v>169</v>
      </c>
      <c r="F150" s="130" t="s">
        <v>170</v>
      </c>
      <c r="G150" s="131" t="s">
        <v>114</v>
      </c>
      <c r="H150" s="132">
        <v>103.68</v>
      </c>
      <c r="I150" s="72"/>
      <c r="J150" s="133">
        <f>H150*I150</f>
        <v>0</v>
      </c>
      <c r="K150" s="134"/>
      <c r="L150" s="19"/>
      <c r="M150" s="135" t="s">
        <v>1</v>
      </c>
      <c r="N150" s="136" t="s">
        <v>33</v>
      </c>
      <c r="O150" s="137">
        <v>0.55600000000000005</v>
      </c>
      <c r="P150" s="137">
        <f>O150*H150</f>
        <v>57.646080000000012</v>
      </c>
      <c r="Q150" s="137">
        <v>0</v>
      </c>
      <c r="R150" s="137">
        <f>Q150*H150</f>
        <v>0</v>
      </c>
      <c r="S150" s="137">
        <v>0.06</v>
      </c>
      <c r="T150" s="138">
        <f>S150*H150</f>
        <v>6.2208000000000006</v>
      </c>
      <c r="AR150" s="139" t="s">
        <v>115</v>
      </c>
      <c r="AT150" s="139" t="s">
        <v>112</v>
      </c>
      <c r="AU150" s="139" t="s">
        <v>75</v>
      </c>
      <c r="AY150" s="8" t="s">
        <v>109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8" t="s">
        <v>73</v>
      </c>
      <c r="BK150" s="140">
        <f>ROUND(I150*H150,2)</f>
        <v>0</v>
      </c>
      <c r="BL150" s="8" t="s">
        <v>115</v>
      </c>
      <c r="BM150" s="139" t="s">
        <v>171</v>
      </c>
    </row>
    <row r="151" spans="2:65" s="142" customFormat="1">
      <c r="B151" s="141"/>
      <c r="D151" s="143" t="s">
        <v>117</v>
      </c>
      <c r="E151" s="148" t="s">
        <v>1</v>
      </c>
      <c r="F151" s="144" t="s">
        <v>172</v>
      </c>
      <c r="H151" s="145">
        <v>103.68</v>
      </c>
      <c r="L151" s="141"/>
      <c r="M151" s="146"/>
      <c r="T151" s="147"/>
      <c r="AT151" s="148" t="s">
        <v>117</v>
      </c>
      <c r="AU151" s="148" t="s">
        <v>75</v>
      </c>
      <c r="AV151" s="142" t="s">
        <v>75</v>
      </c>
      <c r="AW151" s="142" t="s">
        <v>25</v>
      </c>
      <c r="AX151" s="142" t="s">
        <v>73</v>
      </c>
      <c r="AY151" s="148" t="s">
        <v>109</v>
      </c>
    </row>
    <row r="152" spans="2:65" s="117" customFormat="1" ht="22.9" customHeight="1">
      <c r="B152" s="116"/>
      <c r="D152" s="118" t="s">
        <v>67</v>
      </c>
      <c r="E152" s="126" t="s">
        <v>173</v>
      </c>
      <c r="F152" s="126" t="s">
        <v>174</v>
      </c>
      <c r="J152" s="127">
        <f>BK152</f>
        <v>0</v>
      </c>
      <c r="L152" s="116"/>
      <c r="M152" s="121"/>
      <c r="P152" s="122">
        <f>SUM(P153:P157)</f>
        <v>21.615096000000001</v>
      </c>
      <c r="R152" s="122">
        <f>SUM(R153:R157)</f>
        <v>0</v>
      </c>
      <c r="T152" s="123">
        <f>SUM(T153:T157)</f>
        <v>0</v>
      </c>
      <c r="AR152" s="118" t="s">
        <v>73</v>
      </c>
      <c r="AT152" s="124" t="s">
        <v>67</v>
      </c>
      <c r="AU152" s="124" t="s">
        <v>73</v>
      </c>
      <c r="AY152" s="118" t="s">
        <v>109</v>
      </c>
      <c r="BK152" s="125">
        <f>SUM(BK153:BK157)</f>
        <v>0</v>
      </c>
    </row>
    <row r="153" spans="2:65" s="1" customFormat="1" ht="33" customHeight="1">
      <c r="B153" s="19"/>
      <c r="C153" s="128" t="s">
        <v>175</v>
      </c>
      <c r="D153" s="128" t="s">
        <v>112</v>
      </c>
      <c r="E153" s="129" t="s">
        <v>176</v>
      </c>
      <c r="F153" s="130" t="s">
        <v>177</v>
      </c>
      <c r="G153" s="131" t="s">
        <v>178</v>
      </c>
      <c r="H153" s="132">
        <v>33.985999999999997</v>
      </c>
      <c r="I153" s="72"/>
      <c r="J153" s="133">
        <f>H153*I153</f>
        <v>0</v>
      </c>
      <c r="K153" s="134"/>
      <c r="L153" s="19"/>
      <c r="M153" s="135" t="s">
        <v>1</v>
      </c>
      <c r="N153" s="136" t="s">
        <v>33</v>
      </c>
      <c r="O153" s="137">
        <v>0.08</v>
      </c>
      <c r="P153" s="137">
        <f>O153*H153</f>
        <v>2.71888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115</v>
      </c>
      <c r="AT153" s="139" t="s">
        <v>112</v>
      </c>
      <c r="AU153" s="139" t="s">
        <v>75</v>
      </c>
      <c r="AY153" s="8" t="s">
        <v>109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8" t="s">
        <v>73</v>
      </c>
      <c r="BK153" s="140">
        <f>ROUND(I153*H153,2)</f>
        <v>0</v>
      </c>
      <c r="BL153" s="8" t="s">
        <v>115</v>
      </c>
      <c r="BM153" s="139" t="s">
        <v>179</v>
      </c>
    </row>
    <row r="154" spans="2:65" s="1" customFormat="1" ht="21.75" customHeight="1">
      <c r="B154" s="19"/>
      <c r="C154" s="128" t="s">
        <v>180</v>
      </c>
      <c r="D154" s="128" t="s">
        <v>112</v>
      </c>
      <c r="E154" s="129" t="s">
        <v>181</v>
      </c>
      <c r="F154" s="130" t="s">
        <v>182</v>
      </c>
      <c r="G154" s="131" t="s">
        <v>178</v>
      </c>
      <c r="H154" s="132">
        <v>1019.58</v>
      </c>
      <c r="I154" s="72"/>
      <c r="J154" s="133">
        <f>H154*I154</f>
        <v>0</v>
      </c>
      <c r="K154" s="134"/>
      <c r="L154" s="19"/>
      <c r="M154" s="135" t="s">
        <v>1</v>
      </c>
      <c r="N154" s="136" t="s">
        <v>33</v>
      </c>
      <c r="O154" s="137">
        <v>1.4E-2</v>
      </c>
      <c r="P154" s="137">
        <f>O154*H154</f>
        <v>14.274120000000002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115</v>
      </c>
      <c r="AT154" s="139" t="s">
        <v>112</v>
      </c>
      <c r="AU154" s="139" t="s">
        <v>75</v>
      </c>
      <c r="AY154" s="8" t="s">
        <v>109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8" t="s">
        <v>73</v>
      </c>
      <c r="BK154" s="140">
        <f>ROUND(I154*H154,2)</f>
        <v>0</v>
      </c>
      <c r="BL154" s="8" t="s">
        <v>115</v>
      </c>
      <c r="BM154" s="139" t="s">
        <v>183</v>
      </c>
    </row>
    <row r="155" spans="2:65" s="142" customFormat="1">
      <c r="B155" s="141"/>
      <c r="D155" s="143" t="s">
        <v>117</v>
      </c>
      <c r="F155" s="144" t="s">
        <v>184</v>
      </c>
      <c r="H155" s="145">
        <v>1019.58</v>
      </c>
      <c r="L155" s="141"/>
      <c r="M155" s="146"/>
      <c r="T155" s="147"/>
      <c r="AT155" s="148" t="s">
        <v>117</v>
      </c>
      <c r="AU155" s="148" t="s">
        <v>75</v>
      </c>
      <c r="AV155" s="142" t="s">
        <v>75</v>
      </c>
      <c r="AW155" s="142" t="s">
        <v>3</v>
      </c>
      <c r="AX155" s="142" t="s">
        <v>73</v>
      </c>
      <c r="AY155" s="148" t="s">
        <v>109</v>
      </c>
    </row>
    <row r="156" spans="2:65" s="1" customFormat="1" ht="16.5" customHeight="1">
      <c r="B156" s="19"/>
      <c r="C156" s="128" t="s">
        <v>185</v>
      </c>
      <c r="D156" s="128" t="s">
        <v>112</v>
      </c>
      <c r="E156" s="129" t="s">
        <v>186</v>
      </c>
      <c r="F156" s="130" t="s">
        <v>187</v>
      </c>
      <c r="G156" s="131" t="s">
        <v>178</v>
      </c>
      <c r="H156" s="132">
        <v>33.985999999999997</v>
      </c>
      <c r="I156" s="72"/>
      <c r="J156" s="133">
        <f>H156*I156</f>
        <v>0</v>
      </c>
      <c r="K156" s="134"/>
      <c r="L156" s="19"/>
      <c r="M156" s="135" t="s">
        <v>1</v>
      </c>
      <c r="N156" s="136" t="s">
        <v>33</v>
      </c>
      <c r="O156" s="137">
        <v>0.13600000000000001</v>
      </c>
      <c r="P156" s="137">
        <f>O156*H156</f>
        <v>4.622096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115</v>
      </c>
      <c r="AT156" s="139" t="s">
        <v>112</v>
      </c>
      <c r="AU156" s="139" t="s">
        <v>75</v>
      </c>
      <c r="AY156" s="8" t="s">
        <v>109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8" t="s">
        <v>73</v>
      </c>
      <c r="BK156" s="140">
        <f>ROUND(I156*H156,2)</f>
        <v>0</v>
      </c>
      <c r="BL156" s="8" t="s">
        <v>115</v>
      </c>
      <c r="BM156" s="139" t="s">
        <v>188</v>
      </c>
    </row>
    <row r="157" spans="2:65" s="1" customFormat="1" ht="33" customHeight="1">
      <c r="B157" s="19"/>
      <c r="C157" s="128" t="s">
        <v>189</v>
      </c>
      <c r="D157" s="128" t="s">
        <v>112</v>
      </c>
      <c r="E157" s="129" t="s">
        <v>190</v>
      </c>
      <c r="F157" s="130" t="s">
        <v>191</v>
      </c>
      <c r="G157" s="131" t="s">
        <v>178</v>
      </c>
      <c r="H157" s="132">
        <v>33.985999999999997</v>
      </c>
      <c r="I157" s="72"/>
      <c r="J157" s="133">
        <f>H157*I157</f>
        <v>0</v>
      </c>
      <c r="K157" s="134"/>
      <c r="L157" s="19"/>
      <c r="M157" s="135" t="s">
        <v>1</v>
      </c>
      <c r="N157" s="136" t="s">
        <v>33</v>
      </c>
      <c r="O157" s="137">
        <v>0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115</v>
      </c>
      <c r="AT157" s="139" t="s">
        <v>112</v>
      </c>
      <c r="AU157" s="139" t="s">
        <v>75</v>
      </c>
      <c r="AY157" s="8" t="s">
        <v>109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8" t="s">
        <v>73</v>
      </c>
      <c r="BK157" s="140">
        <f>ROUND(I157*H157,2)</f>
        <v>0</v>
      </c>
      <c r="BL157" s="8" t="s">
        <v>115</v>
      </c>
      <c r="BM157" s="139" t="s">
        <v>192</v>
      </c>
    </row>
    <row r="158" spans="2:65" s="117" customFormat="1" ht="22.9" customHeight="1">
      <c r="B158" s="116"/>
      <c r="D158" s="118" t="s">
        <v>67</v>
      </c>
      <c r="E158" s="126" t="s">
        <v>193</v>
      </c>
      <c r="F158" s="126" t="s">
        <v>194</v>
      </c>
      <c r="J158" s="127">
        <f>BK158</f>
        <v>0</v>
      </c>
      <c r="L158" s="116"/>
      <c r="M158" s="121"/>
      <c r="P158" s="122">
        <f>P159</f>
        <v>55.464161999999995</v>
      </c>
      <c r="R158" s="122">
        <f>R159</f>
        <v>0</v>
      </c>
      <c r="T158" s="123">
        <f>T159</f>
        <v>0</v>
      </c>
      <c r="AR158" s="118" t="s">
        <v>73</v>
      </c>
      <c r="AT158" s="124" t="s">
        <v>67</v>
      </c>
      <c r="AU158" s="124" t="s">
        <v>73</v>
      </c>
      <c r="AY158" s="118" t="s">
        <v>109</v>
      </c>
      <c r="BK158" s="125">
        <f>BK159</f>
        <v>0</v>
      </c>
    </row>
    <row r="159" spans="2:65" s="1" customFormat="1" ht="24.2" customHeight="1">
      <c r="B159" s="19"/>
      <c r="C159" s="128" t="s">
        <v>195</v>
      </c>
      <c r="D159" s="128" t="s">
        <v>112</v>
      </c>
      <c r="E159" s="129" t="s">
        <v>196</v>
      </c>
      <c r="F159" s="130" t="s">
        <v>197</v>
      </c>
      <c r="G159" s="131" t="s">
        <v>178</v>
      </c>
      <c r="H159" s="132">
        <v>18.001999999999999</v>
      </c>
      <c r="I159" s="72"/>
      <c r="J159" s="133">
        <f>H159*I159</f>
        <v>0</v>
      </c>
      <c r="K159" s="134"/>
      <c r="L159" s="19"/>
      <c r="M159" s="135" t="s">
        <v>1</v>
      </c>
      <c r="N159" s="136" t="s">
        <v>33</v>
      </c>
      <c r="O159" s="137">
        <v>3.081</v>
      </c>
      <c r="P159" s="137">
        <f>O159*H159</f>
        <v>55.464161999999995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115</v>
      </c>
      <c r="AT159" s="139" t="s">
        <v>112</v>
      </c>
      <c r="AU159" s="139" t="s">
        <v>75</v>
      </c>
      <c r="AY159" s="8" t="s">
        <v>109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8" t="s">
        <v>73</v>
      </c>
      <c r="BK159" s="140">
        <f>ROUND(I159*H159,2)</f>
        <v>0</v>
      </c>
      <c r="BL159" s="8" t="s">
        <v>115</v>
      </c>
      <c r="BM159" s="139" t="s">
        <v>198</v>
      </c>
    </row>
    <row r="160" spans="2:65" s="117" customFormat="1" ht="25.9" customHeight="1">
      <c r="B160" s="116"/>
      <c r="D160" s="118" t="s">
        <v>67</v>
      </c>
      <c r="E160" s="119" t="s">
        <v>199</v>
      </c>
      <c r="F160" s="119" t="s">
        <v>200</v>
      </c>
      <c r="J160" s="120">
        <f>BK160</f>
        <v>0</v>
      </c>
      <c r="L160" s="116"/>
      <c r="M160" s="121"/>
      <c r="P160" s="122">
        <f>P161</f>
        <v>76.44</v>
      </c>
      <c r="R160" s="122">
        <f>R161</f>
        <v>4.7200000000000002E-3</v>
      </c>
      <c r="T160" s="123">
        <f>T161</f>
        <v>0</v>
      </c>
      <c r="AR160" s="118" t="s">
        <v>75</v>
      </c>
      <c r="AT160" s="124" t="s">
        <v>67</v>
      </c>
      <c r="AU160" s="124" t="s">
        <v>68</v>
      </c>
      <c r="AY160" s="118" t="s">
        <v>109</v>
      </c>
      <c r="BK160" s="125">
        <f>BK161</f>
        <v>0</v>
      </c>
    </row>
    <row r="161" spans="2:65" s="117" customFormat="1" ht="22.9" customHeight="1">
      <c r="B161" s="116"/>
      <c r="D161" s="118" t="s">
        <v>67</v>
      </c>
      <c r="E161" s="126" t="s">
        <v>201</v>
      </c>
      <c r="F161" s="126" t="s">
        <v>202</v>
      </c>
      <c r="J161" s="127">
        <f>BK161</f>
        <v>0</v>
      </c>
      <c r="L161" s="116"/>
      <c r="M161" s="121"/>
      <c r="P161" s="122">
        <f>SUM(P162:P165)</f>
        <v>76.44</v>
      </c>
      <c r="R161" s="122">
        <f>SUM(R162:R165)</f>
        <v>4.7200000000000002E-3</v>
      </c>
      <c r="T161" s="123">
        <f>SUM(T162:T165)</f>
        <v>0</v>
      </c>
      <c r="AR161" s="118" t="s">
        <v>75</v>
      </c>
      <c r="AT161" s="124" t="s">
        <v>67</v>
      </c>
      <c r="AU161" s="124" t="s">
        <v>73</v>
      </c>
      <c r="AY161" s="118" t="s">
        <v>109</v>
      </c>
      <c r="BK161" s="125">
        <f>SUM(BK162:BK165)</f>
        <v>0</v>
      </c>
    </row>
    <row r="162" spans="2:65" s="1" customFormat="1" ht="24.2" customHeight="1">
      <c r="B162" s="19"/>
      <c r="C162" s="128" t="s">
        <v>203</v>
      </c>
      <c r="D162" s="128" t="s">
        <v>112</v>
      </c>
      <c r="E162" s="129" t="s">
        <v>204</v>
      </c>
      <c r="F162" s="130" t="s">
        <v>232</v>
      </c>
      <c r="G162" s="131" t="s">
        <v>141</v>
      </c>
      <c r="H162" s="132">
        <v>8</v>
      </c>
      <c r="I162" s="72"/>
      <c r="J162" s="133">
        <f>H162*I162</f>
        <v>0</v>
      </c>
      <c r="K162" s="134"/>
      <c r="L162" s="19"/>
      <c r="M162" s="135" t="s">
        <v>1</v>
      </c>
      <c r="N162" s="136" t="s">
        <v>33</v>
      </c>
      <c r="O162" s="137">
        <v>9.5549999999999997</v>
      </c>
      <c r="P162" s="137">
        <f>O162*H162</f>
        <v>76.44</v>
      </c>
      <c r="Q162" s="137">
        <v>5.9000000000000003E-4</v>
      </c>
      <c r="R162" s="137">
        <f>Q162*H162</f>
        <v>4.7200000000000002E-3</v>
      </c>
      <c r="S162" s="137">
        <v>0</v>
      </c>
      <c r="T162" s="138">
        <f>S162*H162</f>
        <v>0</v>
      </c>
      <c r="AR162" s="139" t="s">
        <v>189</v>
      </c>
      <c r="AT162" s="139" t="s">
        <v>112</v>
      </c>
      <c r="AU162" s="139" t="s">
        <v>75</v>
      </c>
      <c r="AY162" s="8" t="s">
        <v>109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8" t="s">
        <v>73</v>
      </c>
      <c r="BK162" s="140">
        <f>ROUND(I162*H162,2)</f>
        <v>0</v>
      </c>
      <c r="BL162" s="8" t="s">
        <v>189</v>
      </c>
      <c r="BM162" s="139" t="s">
        <v>205</v>
      </c>
    </row>
    <row r="163" spans="2:65" s="1" customFormat="1" ht="46.5" customHeight="1">
      <c r="B163" s="19"/>
      <c r="C163" s="156" t="s">
        <v>206</v>
      </c>
      <c r="D163" s="156" t="s">
        <v>207</v>
      </c>
      <c r="E163" s="157" t="s">
        <v>208</v>
      </c>
      <c r="F163" s="158" t="s">
        <v>234</v>
      </c>
      <c r="G163" s="159" t="s">
        <v>141</v>
      </c>
      <c r="H163" s="160">
        <v>3</v>
      </c>
      <c r="I163" s="73"/>
      <c r="J163" s="133">
        <f t="shared" ref="J163:J165" si="1">H163*I163</f>
        <v>0</v>
      </c>
      <c r="K163" s="161"/>
      <c r="L163" s="162"/>
      <c r="M163" s="163" t="s">
        <v>1</v>
      </c>
      <c r="N163" s="164" t="s">
        <v>33</v>
      </c>
      <c r="O163" s="137">
        <v>0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209</v>
      </c>
      <c r="AT163" s="139" t="s">
        <v>207</v>
      </c>
      <c r="AU163" s="139" t="s">
        <v>75</v>
      </c>
      <c r="AY163" s="8" t="s">
        <v>109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8" t="s">
        <v>73</v>
      </c>
      <c r="BK163" s="140">
        <f>ROUND(I163*H163,2)</f>
        <v>0</v>
      </c>
      <c r="BL163" s="8" t="s">
        <v>189</v>
      </c>
      <c r="BM163" s="139" t="s">
        <v>210</v>
      </c>
    </row>
    <row r="164" spans="2:65" s="1" customFormat="1" ht="40.5" customHeight="1">
      <c r="B164" s="19"/>
      <c r="C164" s="156" t="s">
        <v>211</v>
      </c>
      <c r="D164" s="156" t="s">
        <v>207</v>
      </c>
      <c r="E164" s="157" t="s">
        <v>212</v>
      </c>
      <c r="F164" s="158" t="s">
        <v>233</v>
      </c>
      <c r="G164" s="159" t="s">
        <v>141</v>
      </c>
      <c r="H164" s="160">
        <v>4</v>
      </c>
      <c r="I164" s="73"/>
      <c r="J164" s="133">
        <f t="shared" si="1"/>
        <v>0</v>
      </c>
      <c r="K164" s="161"/>
      <c r="L164" s="162"/>
      <c r="M164" s="163" t="s">
        <v>1</v>
      </c>
      <c r="N164" s="164" t="s">
        <v>33</v>
      </c>
      <c r="O164" s="137">
        <v>0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209</v>
      </c>
      <c r="AT164" s="139" t="s">
        <v>207</v>
      </c>
      <c r="AU164" s="139" t="s">
        <v>75</v>
      </c>
      <c r="AY164" s="8" t="s">
        <v>109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8" t="s">
        <v>73</v>
      </c>
      <c r="BK164" s="140">
        <f>ROUND(I164*H164,2)</f>
        <v>0</v>
      </c>
      <c r="BL164" s="8" t="s">
        <v>189</v>
      </c>
      <c r="BM164" s="139" t="s">
        <v>213</v>
      </c>
    </row>
    <row r="165" spans="2:65" s="1" customFormat="1" ht="48.75" customHeight="1">
      <c r="B165" s="19"/>
      <c r="C165" s="156" t="s">
        <v>7</v>
      </c>
      <c r="D165" s="156" t="s">
        <v>207</v>
      </c>
      <c r="E165" s="157" t="s">
        <v>214</v>
      </c>
      <c r="F165" s="158" t="s">
        <v>235</v>
      </c>
      <c r="G165" s="159" t="s">
        <v>141</v>
      </c>
      <c r="H165" s="160">
        <v>1</v>
      </c>
      <c r="I165" s="73"/>
      <c r="J165" s="133">
        <f t="shared" si="1"/>
        <v>0</v>
      </c>
      <c r="K165" s="161"/>
      <c r="L165" s="162"/>
      <c r="M165" s="163" t="s">
        <v>1</v>
      </c>
      <c r="N165" s="164" t="s">
        <v>33</v>
      </c>
      <c r="O165" s="137">
        <v>0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209</v>
      </c>
      <c r="AT165" s="139" t="s">
        <v>207</v>
      </c>
      <c r="AU165" s="139" t="s">
        <v>75</v>
      </c>
      <c r="AY165" s="8" t="s">
        <v>109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8" t="s">
        <v>73</v>
      </c>
      <c r="BK165" s="140">
        <f>ROUND(I165*H165,2)</f>
        <v>0</v>
      </c>
      <c r="BL165" s="8" t="s">
        <v>189</v>
      </c>
      <c r="BM165" s="139" t="s">
        <v>215</v>
      </c>
    </row>
    <row r="166" spans="2:65" s="117" customFormat="1" ht="25.9" customHeight="1">
      <c r="B166" s="116"/>
      <c r="D166" s="118" t="s">
        <v>67</v>
      </c>
      <c r="E166" s="119" t="s">
        <v>216</v>
      </c>
      <c r="F166" s="119" t="s">
        <v>217</v>
      </c>
      <c r="J166" s="120">
        <f>BK166</f>
        <v>0</v>
      </c>
      <c r="L166" s="116"/>
      <c r="M166" s="121"/>
      <c r="P166" s="122">
        <f>P167+P169</f>
        <v>0</v>
      </c>
      <c r="R166" s="122">
        <f>R167+R169</f>
        <v>0</v>
      </c>
      <c r="T166" s="123">
        <f>T167+T169</f>
        <v>0</v>
      </c>
      <c r="AR166" s="118" t="s">
        <v>119</v>
      </c>
      <c r="AT166" s="124" t="s">
        <v>67</v>
      </c>
      <c r="AU166" s="124" t="s">
        <v>68</v>
      </c>
      <c r="AY166" s="118" t="s">
        <v>109</v>
      </c>
      <c r="BK166" s="125">
        <f>BK167+BK169</f>
        <v>0</v>
      </c>
    </row>
    <row r="167" spans="2:65" s="117" customFormat="1" ht="22.9" customHeight="1">
      <c r="B167" s="116"/>
      <c r="D167" s="118" t="s">
        <v>67</v>
      </c>
      <c r="E167" s="126" t="s">
        <v>218</v>
      </c>
      <c r="F167" s="126" t="s">
        <v>219</v>
      </c>
      <c r="J167" s="127">
        <f>BK167</f>
        <v>0</v>
      </c>
      <c r="L167" s="116"/>
      <c r="M167" s="121"/>
      <c r="P167" s="122">
        <f>P168</f>
        <v>0</v>
      </c>
      <c r="R167" s="122">
        <f>R168</f>
        <v>0</v>
      </c>
      <c r="T167" s="123">
        <f>T168</f>
        <v>0</v>
      </c>
      <c r="AR167" s="118" t="s">
        <v>119</v>
      </c>
      <c r="AT167" s="124" t="s">
        <v>67</v>
      </c>
      <c r="AU167" s="124" t="s">
        <v>73</v>
      </c>
      <c r="AY167" s="118" t="s">
        <v>109</v>
      </c>
      <c r="BK167" s="125">
        <f>BK168</f>
        <v>0</v>
      </c>
    </row>
    <row r="168" spans="2:65" s="1" customFormat="1" ht="16.5" customHeight="1">
      <c r="B168" s="19"/>
      <c r="C168" s="128" t="s">
        <v>220</v>
      </c>
      <c r="D168" s="128" t="s">
        <v>112</v>
      </c>
      <c r="E168" s="129" t="s">
        <v>221</v>
      </c>
      <c r="F168" s="130" t="s">
        <v>222</v>
      </c>
      <c r="G168" s="131" t="s">
        <v>223</v>
      </c>
      <c r="H168" s="132">
        <v>1</v>
      </c>
      <c r="I168" s="72"/>
      <c r="J168" s="133">
        <f>H168*I168</f>
        <v>0</v>
      </c>
      <c r="K168" s="134"/>
      <c r="L168" s="19"/>
      <c r="M168" s="135" t="s">
        <v>1</v>
      </c>
      <c r="N168" s="136" t="s">
        <v>33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224</v>
      </c>
      <c r="AT168" s="139" t="s">
        <v>112</v>
      </c>
      <c r="AU168" s="139" t="s">
        <v>75</v>
      </c>
      <c r="AY168" s="8" t="s">
        <v>109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8" t="s">
        <v>73</v>
      </c>
      <c r="BK168" s="140">
        <f>ROUND(I168*H168,2)</f>
        <v>0</v>
      </c>
      <c r="BL168" s="8" t="s">
        <v>224</v>
      </c>
      <c r="BM168" s="139" t="s">
        <v>225</v>
      </c>
    </row>
    <row r="169" spans="2:65" s="117" customFormat="1" ht="22.9" customHeight="1">
      <c r="B169" s="116"/>
      <c r="D169" s="118" t="s">
        <v>67</v>
      </c>
      <c r="E169" s="126" t="s">
        <v>226</v>
      </c>
      <c r="F169" s="126" t="s">
        <v>227</v>
      </c>
      <c r="J169" s="127"/>
      <c r="L169" s="116"/>
      <c r="M169" s="121"/>
      <c r="P169" s="122">
        <f>P170</f>
        <v>0</v>
      </c>
      <c r="R169" s="122">
        <f>R170</f>
        <v>0</v>
      </c>
      <c r="T169" s="123">
        <f>T170</f>
        <v>0</v>
      </c>
      <c r="AR169" s="118" t="s">
        <v>119</v>
      </c>
      <c r="AT169" s="124" t="s">
        <v>67</v>
      </c>
      <c r="AU169" s="124" t="s">
        <v>73</v>
      </c>
      <c r="AY169" s="118" t="s">
        <v>109</v>
      </c>
      <c r="BK169" s="125">
        <f>BK170</f>
        <v>0</v>
      </c>
    </row>
    <row r="170" spans="2:65" s="1" customFormat="1" ht="16.5" customHeight="1">
      <c r="B170" s="19"/>
      <c r="C170" s="128" t="s">
        <v>228</v>
      </c>
      <c r="D170" s="128" t="s">
        <v>112</v>
      </c>
      <c r="E170" s="129" t="s">
        <v>229</v>
      </c>
      <c r="F170" s="130" t="s">
        <v>230</v>
      </c>
      <c r="G170" s="131" t="s">
        <v>223</v>
      </c>
      <c r="H170" s="132">
        <v>1</v>
      </c>
      <c r="I170" s="72"/>
      <c r="J170" s="133">
        <f>H170*I170</f>
        <v>0</v>
      </c>
      <c r="K170" s="134"/>
      <c r="L170" s="19"/>
      <c r="M170" s="165" t="s">
        <v>1</v>
      </c>
      <c r="N170" s="166" t="s">
        <v>33</v>
      </c>
      <c r="O170" s="167">
        <v>0</v>
      </c>
      <c r="P170" s="167">
        <f>O170*H170</f>
        <v>0</v>
      </c>
      <c r="Q170" s="167">
        <v>0</v>
      </c>
      <c r="R170" s="167">
        <f>Q170*H170</f>
        <v>0</v>
      </c>
      <c r="S170" s="167">
        <v>0</v>
      </c>
      <c r="T170" s="168">
        <f>S170*H170</f>
        <v>0</v>
      </c>
      <c r="AR170" s="139" t="s">
        <v>224</v>
      </c>
      <c r="AT170" s="139" t="s">
        <v>112</v>
      </c>
      <c r="AU170" s="139" t="s">
        <v>75</v>
      </c>
      <c r="AY170" s="8" t="s">
        <v>109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8" t="s">
        <v>73</v>
      </c>
      <c r="BK170" s="140">
        <f>ROUND(I170*H170,2)</f>
        <v>0</v>
      </c>
      <c r="BL170" s="8" t="s">
        <v>224</v>
      </c>
      <c r="BM170" s="139" t="s">
        <v>231</v>
      </c>
    </row>
    <row r="171" spans="2:65" s="1" customFormat="1" ht="6.95" customHeight="1">
      <c r="B171" s="30"/>
      <c r="C171" s="31"/>
      <c r="D171" s="31"/>
      <c r="E171" s="31"/>
      <c r="F171" s="31"/>
      <c r="G171" s="31"/>
      <c r="H171" s="31"/>
      <c r="I171" s="31"/>
      <c r="J171" s="31"/>
      <c r="K171" s="31"/>
      <c r="L171" s="19"/>
    </row>
  </sheetData>
  <sheetProtection algorithmName="SHA-512" hashValue="u3NZawtx0YXUllE/xh75FmRlSnvDTtS+x2cQ2FBRfnd9cWb0houk8IKLYIWYMZr+vsadTnWXCIwihVC/Mijl5A==" saltValue="4ZwAKMLFG5kSNOJV1DbI7Q==" spinCount="100000" sheet="1" objects="1" scenarios="1"/>
  <autoFilter ref="C123:K170" xr:uid="{00000000-0009-0000-0000-000001000000}"/>
  <mergeCells count="6">
    <mergeCell ref="E116:H116"/>
    <mergeCell ref="L2:V2"/>
    <mergeCell ref="E7:H7"/>
    <mergeCell ref="E16:H16"/>
    <mergeCell ref="E25:H25"/>
    <mergeCell ref="E85:H85"/>
  </mergeCells>
  <pageMargins left="0.39370078740157483" right="0.39370078740157483" top="1.1811023622047245" bottom="0.39370078740157483" header="0" footer="0"/>
  <pageSetup paperSize="9" scale="88" fitToHeight="100" orientation="portrait" blackAndWhite="1" r:id="rId1"/>
  <headerFooter>
    <oddHeader>&amp;L&amp;G&amp;C
Z25047&amp;R
Příloha č. 3 Výzvy - Stavební rozpočet (soupis prací s výkazem výměr)</oddHeader>
    <oddFooter>&amp;CStrana &amp;P z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J79" zoomScaleNormal="100" workbookViewId="0">
      <selection activeCell="AN11" sqref="AN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75" t="s">
        <v>5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>
      <c r="B5" s="11"/>
      <c r="D5" s="14" t="s">
        <v>12</v>
      </c>
      <c r="K5" s="177" t="s">
        <v>13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R5" s="11"/>
      <c r="BS5" s="8" t="s">
        <v>6</v>
      </c>
    </row>
    <row r="6" spans="1:74" ht="36.950000000000003" customHeight="1">
      <c r="B6" s="11"/>
      <c r="D6" s="16" t="s">
        <v>14</v>
      </c>
      <c r="K6" s="204" t="s">
        <v>238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R6" s="11"/>
      <c r="BS6" s="8" t="s">
        <v>6</v>
      </c>
    </row>
    <row r="7" spans="1:74" ht="12" customHeight="1">
      <c r="B7" s="11"/>
      <c r="D7" s="17" t="s">
        <v>15</v>
      </c>
      <c r="K7" s="15" t="s">
        <v>1</v>
      </c>
      <c r="AK7" s="17" t="s">
        <v>16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17</v>
      </c>
      <c r="K8" s="15" t="s">
        <v>18</v>
      </c>
      <c r="AK8" s="17" t="s">
        <v>19</v>
      </c>
      <c r="AN8" s="66">
        <v>45859</v>
      </c>
      <c r="AR8" s="11"/>
      <c r="BS8" s="8" t="s">
        <v>6</v>
      </c>
    </row>
    <row r="9" spans="1:74" ht="14.45" customHeight="1">
      <c r="B9" s="11"/>
      <c r="AR9" s="11"/>
      <c r="BS9" s="8" t="s">
        <v>6</v>
      </c>
    </row>
    <row r="10" spans="1:74" ht="12" customHeight="1">
      <c r="B10" s="11"/>
      <c r="D10" s="17" t="s">
        <v>20</v>
      </c>
      <c r="K10" s="171" t="str">
        <f>'Soupis prací'!F12</f>
        <v>Silnice LK a.s.</v>
      </c>
      <c r="AK10" s="17" t="s">
        <v>21</v>
      </c>
      <c r="AN10" s="15">
        <f>'Soupis prací'!J12</f>
        <v>28746503</v>
      </c>
      <c r="AR10" s="11"/>
      <c r="BS10" s="8" t="s">
        <v>6</v>
      </c>
    </row>
    <row r="11" spans="1:74" ht="18.399999999999999" customHeight="1">
      <c r="B11" s="11"/>
      <c r="E11" s="15" t="s">
        <v>18</v>
      </c>
      <c r="AK11" s="17" t="s">
        <v>22</v>
      </c>
      <c r="AN11" s="15" t="s">
        <v>1</v>
      </c>
      <c r="AR11" s="11"/>
      <c r="BS11" s="8" t="s">
        <v>6</v>
      </c>
    </row>
    <row r="12" spans="1:74" ht="6.95" customHeight="1">
      <c r="B12" s="11"/>
      <c r="AR12" s="11"/>
      <c r="BS12" s="8" t="s">
        <v>6</v>
      </c>
    </row>
    <row r="13" spans="1:74" ht="12" customHeight="1">
      <c r="B13" s="11"/>
      <c r="D13" s="17" t="s">
        <v>23</v>
      </c>
      <c r="K13" s="172">
        <f>'Soupis prací'!F15</f>
        <v>0</v>
      </c>
      <c r="AK13" s="17" t="s">
        <v>21</v>
      </c>
      <c r="AN13" s="15" t="s">
        <v>1</v>
      </c>
      <c r="AR13" s="11"/>
      <c r="BS13" s="8" t="s">
        <v>6</v>
      </c>
    </row>
    <row r="14" spans="1:74" ht="12.75">
      <c r="B14" s="11"/>
      <c r="E14" s="15" t="s">
        <v>18</v>
      </c>
      <c r="AK14" s="17" t="s">
        <v>22</v>
      </c>
      <c r="AN14" s="15" t="s">
        <v>1</v>
      </c>
      <c r="AR14" s="11"/>
      <c r="BS14" s="8" t="s">
        <v>6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24</v>
      </c>
      <c r="AK16" s="17" t="s">
        <v>21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18</v>
      </c>
      <c r="AK17" s="17" t="s">
        <v>22</v>
      </c>
      <c r="AN17" s="15" t="s">
        <v>1</v>
      </c>
      <c r="AR17" s="11"/>
      <c r="BS17" s="8" t="s">
        <v>25</v>
      </c>
    </row>
    <row r="18" spans="2:71" ht="6.95" customHeight="1">
      <c r="B18" s="11"/>
      <c r="AR18" s="11"/>
      <c r="BS18" s="8" t="s">
        <v>6</v>
      </c>
    </row>
    <row r="19" spans="2:71" ht="12" customHeight="1">
      <c r="B19" s="11"/>
      <c r="D19" s="17" t="s">
        <v>26</v>
      </c>
      <c r="AK19" s="17" t="s">
        <v>21</v>
      </c>
      <c r="AN19" s="15" t="s">
        <v>1</v>
      </c>
      <c r="AR19" s="11"/>
      <c r="BS19" s="8" t="s">
        <v>6</v>
      </c>
    </row>
    <row r="20" spans="2:71" ht="18.399999999999999" customHeight="1">
      <c r="B20" s="11"/>
      <c r="E20" s="15" t="s">
        <v>18</v>
      </c>
      <c r="AK20" s="17" t="s">
        <v>22</v>
      </c>
      <c r="AN20" s="15" t="s">
        <v>1</v>
      </c>
      <c r="AR20" s="11"/>
      <c r="BS20" s="8" t="s">
        <v>25</v>
      </c>
    </row>
    <row r="21" spans="2:71" ht="6.95" customHeight="1">
      <c r="B21" s="11"/>
      <c r="AR21" s="11"/>
    </row>
    <row r="22" spans="2:71" ht="12" customHeight="1">
      <c r="B22" s="11"/>
      <c r="D22" s="17" t="s">
        <v>27</v>
      </c>
      <c r="AR22" s="11"/>
    </row>
    <row r="23" spans="2:71" ht="16.5" customHeight="1">
      <c r="B23" s="11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28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5">
        <f>ROUND(AG94,2)</f>
        <v>0</v>
      </c>
      <c r="AL26" s="206"/>
      <c r="AM26" s="206"/>
      <c r="AN26" s="206"/>
      <c r="AO26" s="206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207" t="s">
        <v>29</v>
      </c>
      <c r="M28" s="207"/>
      <c r="N28" s="207"/>
      <c r="O28" s="207"/>
      <c r="P28" s="207"/>
      <c r="W28" s="207" t="s">
        <v>30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31</v>
      </c>
      <c r="AL28" s="207"/>
      <c r="AM28" s="207"/>
      <c r="AN28" s="207"/>
      <c r="AO28" s="207"/>
      <c r="AR28" s="19"/>
    </row>
    <row r="29" spans="2:71" s="2" customFormat="1" ht="14.45" customHeight="1">
      <c r="B29" s="22"/>
      <c r="D29" s="17" t="s">
        <v>32</v>
      </c>
      <c r="F29" s="17" t="s">
        <v>33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22"/>
    </row>
    <row r="30" spans="2:71" s="2" customFormat="1" ht="14.45" customHeight="1">
      <c r="B30" s="22"/>
      <c r="F30" s="17" t="s">
        <v>34</v>
      </c>
      <c r="L30" s="194">
        <v>0.12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22"/>
    </row>
    <row r="31" spans="2:71" s="2" customFormat="1" ht="14.45" hidden="1" customHeight="1">
      <c r="B31" s="22"/>
      <c r="F31" s="17" t="s">
        <v>35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22"/>
    </row>
    <row r="32" spans="2:71" s="2" customFormat="1" ht="14.45" hidden="1" customHeight="1">
      <c r="B32" s="22"/>
      <c r="F32" s="17" t="s">
        <v>36</v>
      </c>
      <c r="L32" s="194">
        <v>0.12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22"/>
    </row>
    <row r="33" spans="2:44" s="2" customFormat="1" ht="14.45" hidden="1" customHeight="1">
      <c r="B33" s="22"/>
      <c r="F33" s="17" t="s">
        <v>37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38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39</v>
      </c>
      <c r="U35" s="25"/>
      <c r="V35" s="25"/>
      <c r="W35" s="25"/>
      <c r="X35" s="195" t="s">
        <v>40</v>
      </c>
      <c r="Y35" s="196"/>
      <c r="Z35" s="196"/>
      <c r="AA35" s="196"/>
      <c r="AB35" s="196"/>
      <c r="AC35" s="25"/>
      <c r="AD35" s="25"/>
      <c r="AE35" s="25"/>
      <c r="AF35" s="25"/>
      <c r="AG35" s="25"/>
      <c r="AH35" s="25"/>
      <c r="AI35" s="25"/>
      <c r="AJ35" s="25"/>
      <c r="AK35" s="197">
        <f>SUM(AK26:AK33)</f>
        <v>0</v>
      </c>
      <c r="AL35" s="196"/>
      <c r="AM35" s="196"/>
      <c r="AN35" s="196"/>
      <c r="AO35" s="198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42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43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44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43</v>
      </c>
      <c r="AI60" s="21"/>
      <c r="AJ60" s="21"/>
      <c r="AK60" s="21"/>
      <c r="AL60" s="21"/>
      <c r="AM60" s="29" t="s">
        <v>44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45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46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43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44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43</v>
      </c>
      <c r="AI75" s="21"/>
      <c r="AJ75" s="21"/>
      <c r="AK75" s="21"/>
      <c r="AL75" s="21"/>
      <c r="AM75" s="29" t="s">
        <v>44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47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12</v>
      </c>
      <c r="L84" s="3" t="str">
        <f>K5</f>
        <v>250011</v>
      </c>
      <c r="AR84" s="34"/>
    </row>
    <row r="85" spans="1:90" s="4" customFormat="1" ht="36.950000000000003" customHeight="1">
      <c r="B85" s="35"/>
      <c r="C85" s="36" t="s">
        <v>14</v>
      </c>
      <c r="L85" s="173" t="str">
        <f>K6</f>
        <v>Výměna a rozšíření vrat dílny Sosnová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17</v>
      </c>
      <c r="L87" s="37" t="str">
        <f>IF(K8="","",K8)</f>
        <v xml:space="preserve"> </v>
      </c>
      <c r="AI87" s="17" t="s">
        <v>19</v>
      </c>
      <c r="AM87" s="185">
        <f>IF(AN8= "","",AN8)</f>
        <v>45859</v>
      </c>
      <c r="AN87" s="185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20</v>
      </c>
      <c r="L89" s="3" t="str">
        <f>IF(E11= "","",E11)</f>
        <v xml:space="preserve"> </v>
      </c>
      <c r="AI89" s="17" t="s">
        <v>24</v>
      </c>
      <c r="AM89" s="186" t="str">
        <f>IF(E17="","",E17)</f>
        <v xml:space="preserve"> </v>
      </c>
      <c r="AN89" s="187"/>
      <c r="AO89" s="187"/>
      <c r="AP89" s="187"/>
      <c r="AR89" s="19"/>
      <c r="AS89" s="188" t="s">
        <v>48</v>
      </c>
      <c r="AT89" s="189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23</v>
      </c>
      <c r="L90" s="3" t="str">
        <f>IF(E14="","",E14)</f>
        <v xml:space="preserve"> </v>
      </c>
      <c r="AI90" s="17" t="s">
        <v>26</v>
      </c>
      <c r="AM90" s="186" t="str">
        <f>IF(E20="","",E20)</f>
        <v xml:space="preserve"> </v>
      </c>
      <c r="AN90" s="187"/>
      <c r="AO90" s="187"/>
      <c r="AP90" s="187"/>
      <c r="AR90" s="19"/>
      <c r="AS90" s="190"/>
      <c r="AT90" s="191"/>
      <c r="BD90" s="40"/>
    </row>
    <row r="91" spans="1:90" s="1" customFormat="1" ht="10.9" customHeight="1">
      <c r="B91" s="19"/>
      <c r="AR91" s="19"/>
      <c r="AS91" s="190"/>
      <c r="AT91" s="191"/>
      <c r="BD91" s="40"/>
    </row>
    <row r="92" spans="1:90" s="1" customFormat="1" ht="29.25" customHeight="1">
      <c r="B92" s="19"/>
      <c r="C92" s="179" t="s">
        <v>49</v>
      </c>
      <c r="D92" s="180"/>
      <c r="E92" s="180"/>
      <c r="F92" s="180"/>
      <c r="G92" s="180"/>
      <c r="H92" s="41"/>
      <c r="I92" s="181" t="s">
        <v>50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51</v>
      </c>
      <c r="AH92" s="180"/>
      <c r="AI92" s="180"/>
      <c r="AJ92" s="180"/>
      <c r="AK92" s="180"/>
      <c r="AL92" s="180"/>
      <c r="AM92" s="180"/>
      <c r="AN92" s="181" t="s">
        <v>52</v>
      </c>
      <c r="AO92" s="180"/>
      <c r="AP92" s="183"/>
      <c r="AQ92" s="42" t="s">
        <v>53</v>
      </c>
      <c r="AR92" s="19"/>
      <c r="AS92" s="43" t="s">
        <v>54</v>
      </c>
      <c r="AT92" s="44" t="s">
        <v>55</v>
      </c>
      <c r="AU92" s="44" t="s">
        <v>56</v>
      </c>
      <c r="AV92" s="44" t="s">
        <v>57</v>
      </c>
      <c r="AW92" s="44" t="s">
        <v>58</v>
      </c>
      <c r="AX92" s="44" t="s">
        <v>59</v>
      </c>
      <c r="AY92" s="44" t="s">
        <v>60</v>
      </c>
      <c r="AZ92" s="44" t="s">
        <v>61</v>
      </c>
      <c r="BA92" s="44" t="s">
        <v>62</v>
      </c>
      <c r="BB92" s="44" t="s">
        <v>63</v>
      </c>
      <c r="BC92" s="44" t="s">
        <v>64</v>
      </c>
      <c r="BD92" s="45" t="s">
        <v>65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66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>
        <f>ROUND(AU95,5)</f>
        <v>615.71416999999997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67</v>
      </c>
      <c r="BT94" s="55" t="s">
        <v>68</v>
      </c>
      <c r="BV94" s="55" t="s">
        <v>69</v>
      </c>
      <c r="BW94" s="55" t="s">
        <v>4</v>
      </c>
      <c r="BX94" s="55" t="s">
        <v>70</v>
      </c>
      <c r="CL94" s="55" t="s">
        <v>1</v>
      </c>
    </row>
    <row r="95" spans="1:90" s="6" customFormat="1" ht="24.75" customHeight="1">
      <c r="A95" s="56" t="s">
        <v>71</v>
      </c>
      <c r="B95" s="57"/>
      <c r="C95" s="58"/>
      <c r="D95" s="201" t="s">
        <v>13</v>
      </c>
      <c r="E95" s="201"/>
      <c r="F95" s="201"/>
      <c r="G95" s="201"/>
      <c r="H95" s="201"/>
      <c r="I95" s="59"/>
      <c r="J95" s="201" t="str">
        <f>K6</f>
        <v>Výměna a rozšíření vrat dílny Sosnová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'Soupis prací'!J28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60" t="s">
        <v>72</v>
      </c>
      <c r="AR95" s="57"/>
      <c r="AS95" s="61">
        <v>0</v>
      </c>
      <c r="AT95" s="62">
        <f>ROUND(SUM(AV95:AW95),2)</f>
        <v>0</v>
      </c>
      <c r="AU95" s="63">
        <f>'Soupis prací'!P124</f>
        <v>615.71416999999997</v>
      </c>
      <c r="AV95" s="62">
        <f>'Soupis prací'!J31</f>
        <v>0</v>
      </c>
      <c r="AW95" s="62">
        <f>'Soupis prací'!J32</f>
        <v>0</v>
      </c>
      <c r="AX95" s="62">
        <f>'Soupis prací'!J33</f>
        <v>0</v>
      </c>
      <c r="AY95" s="62">
        <f>'Soupis prací'!J34</f>
        <v>0</v>
      </c>
      <c r="AZ95" s="62">
        <f>'Soupis prací'!F31</f>
        <v>0</v>
      </c>
      <c r="BA95" s="62">
        <f>'Soupis prací'!F32</f>
        <v>0</v>
      </c>
      <c r="BB95" s="62">
        <f>'Soupis prací'!F33</f>
        <v>0</v>
      </c>
      <c r="BC95" s="62">
        <f>'Soupis prací'!F34</f>
        <v>0</v>
      </c>
      <c r="BD95" s="64">
        <f>'Soupis prací'!F35</f>
        <v>0</v>
      </c>
      <c r="BT95" s="65" t="s">
        <v>73</v>
      </c>
      <c r="BU95" s="65" t="s">
        <v>74</v>
      </c>
      <c r="BV95" s="65" t="s">
        <v>69</v>
      </c>
      <c r="BW95" s="65" t="s">
        <v>4</v>
      </c>
      <c r="BX95" s="65" t="s">
        <v>70</v>
      </c>
      <c r="CL95" s="65" t="s">
        <v>1</v>
      </c>
    </row>
    <row r="96" spans="1:90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sheetProtection algorithmName="SHA-512" hashValue="ZC0asetvc4B/Q43/+eZTKKBDbJmk34s/ZqGLi7A16Vq0bwkeLaIAXsyI4nPsi9uBvoEmuxFvHQMKHg/dNaC8aA==" saltValue="2IRi4QYvvJWMk4s+JVDzyw==" spinCount="100000" sheet="1" objects="1" scenarios="1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50011 - SilniceLK_Stave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Soupis prací</vt:lpstr>
      <vt:lpstr>Rekapitulace stavby</vt:lpstr>
      <vt:lpstr>'Rekapitulace stavby'!Názvy_tisku</vt:lpstr>
      <vt:lpstr>'Soupis prací'!Názvy_tisku</vt:lpstr>
      <vt:lpstr>'Rekapitulace stavby'!Oblast_tisku</vt:lpstr>
      <vt:lpstr>'Soupis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LAPTOP-6C77C1LS\Burger Martin</dc:creator>
  <cp:lastModifiedBy>Monika Poslová, Silnice LK a.s.</cp:lastModifiedBy>
  <cp:lastPrinted>2025-07-29T11:18:46Z</cp:lastPrinted>
  <dcterms:created xsi:type="dcterms:W3CDTF">2025-07-21T12:19:09Z</dcterms:created>
  <dcterms:modified xsi:type="dcterms:W3CDTF">2025-08-01T07:09:47Z</dcterms:modified>
</cp:coreProperties>
</file>